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36" activeTab="3"/>
  </bookViews>
  <sheets>
    <sheet name="Makarnalık ELÜS" sheetId="1" r:id="rId1"/>
    <sheet name="Makarnalık TMO Deposu" sheetId="2" r:id="rId2"/>
    <sheet name="Ekmeklik ELÜS" sheetId="3" r:id="rId3"/>
    <sheet name="Ekmeklik TMO" sheetId="4" r:id="rId4"/>
    <sheet name="Arpa ELÜS" sheetId="5" r:id="rId5"/>
    <sheet name="Arpa TMO" sheetId="6" r:id="rId6"/>
    <sheet name="Mısır ELÜS" sheetId="7" r:id="rId7"/>
    <sheet name="Mısır TMO" sheetId="8" r:id="rId8"/>
    <sheet name="Çavdar - Tritikale" sheetId="9" r:id="rId9"/>
    <sheet name="Yulaf" sheetId="10" r:id="rId10"/>
  </sheets>
  <definedNames>
    <definedName name="_xlnm._FilterDatabase" localSheetId="4" hidden="1">'Arpa ELÜS'!$A$3:$E$158</definedName>
    <definedName name="_xlnm._FilterDatabase" localSheetId="6" hidden="1">'Mısır ELÜS'!$A$3:$F$3</definedName>
    <definedName name="_xlnm.Print_Titles" localSheetId="5">'Arpa TMO'!$2:$5</definedName>
  </definedNames>
  <calcPr fullCalcOnLoad="1"/>
</workbook>
</file>

<file path=xl/sharedStrings.xml><?xml version="1.0" encoding="utf-8"?>
<sst xmlns="http://schemas.openxmlformats.org/spreadsheetml/2006/main" count="1359" uniqueCount="715">
  <si>
    <t>TOPLAM</t>
  </si>
  <si>
    <t>GENEL TOPLAM</t>
  </si>
  <si>
    <t>BAŞMÜDÜRLÜK</t>
  </si>
  <si>
    <t>AKSARAY</t>
  </si>
  <si>
    <t>BATMAN</t>
  </si>
  <si>
    <t>DİYARBAKIR</t>
  </si>
  <si>
    <t>ESKİŞEHİR</t>
  </si>
  <si>
    <t>GAZİANTEP</t>
  </si>
  <si>
    <t>HATAY</t>
  </si>
  <si>
    <t>KAYSERİ</t>
  </si>
  <si>
    <t>KIRŞEHİR</t>
  </si>
  <si>
    <t>SİVAS</t>
  </si>
  <si>
    <t>ŞANLIURFA</t>
  </si>
  <si>
    <t>KIRIKKALE</t>
  </si>
  <si>
    <t>KAHRAMANMARAŞ</t>
  </si>
  <si>
    <t>MARDİN</t>
  </si>
  <si>
    <t>ISIN</t>
  </si>
  <si>
    <t>BETA GEN (BİSMİL)</t>
  </si>
  <si>
    <t>BALSAN</t>
  </si>
  <si>
    <t>LİSANSLI DEPO</t>
  </si>
  <si>
    <t>ÜRÜN KODU</t>
  </si>
  <si>
    <t xml:space="preserve">BAŞMÜDÜRLÜK </t>
  </si>
  <si>
    <t>AÇIK
1122</t>
  </si>
  <si>
    <t>AÇIK
1123</t>
  </si>
  <si>
    <t>KAPALI
1123</t>
  </si>
  <si>
    <t>AÇIK
1141</t>
  </si>
  <si>
    <t>KAPALI
1141</t>
  </si>
  <si>
    <t>TMO-TOBB (MUCUR)</t>
  </si>
  <si>
    <t>CENSA</t>
  </si>
  <si>
    <t>SATIŞA AÇILAN MİKTAR</t>
  </si>
  <si>
    <t>SATIŞA AÇILAN ELÜS MAKARNALIK BUĞDAY STOKLARI (KG)</t>
  </si>
  <si>
    <t>EK 1/B</t>
  </si>
  <si>
    <t>EK 1/A</t>
  </si>
  <si>
    <t>KAYSERİ ŞEKER (BOĞAZLIYAN)</t>
  </si>
  <si>
    <t>RUHBAŞ</t>
  </si>
  <si>
    <t>POLAT AGRO (BOĞAZLIYAN)</t>
  </si>
  <si>
    <t>POLAT AGRO (ÖZLER)</t>
  </si>
  <si>
    <t>POLAT AGRO (KOZAKLI)</t>
  </si>
  <si>
    <t>KUŞAT TARIM</t>
  </si>
  <si>
    <t>YENİ PAZAR TARIM (BOĞAZLIYAN)</t>
  </si>
  <si>
    <t>ERC</t>
  </si>
  <si>
    <t>HİMMETDEDE LİDAŞ (KOCASİNAN)</t>
  </si>
  <si>
    <t>SENTİNUS (SARIOĞLAN)</t>
  </si>
  <si>
    <t>ESERLER</t>
  </si>
  <si>
    <t>HASANOĞULLARI (AKSARAY)</t>
  </si>
  <si>
    <t>ALTUNTAŞ (AĞAÇÖREN)</t>
  </si>
  <si>
    <t>GAP ŞANLIURFA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</si>
  <si>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</si>
  <si>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</si>
  <si>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</si>
  <si>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</si>
  <si>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BATMAN  </t>
  </si>
  <si>
    <t xml:space="preserve">ÇORUM  </t>
  </si>
  <si>
    <t xml:space="preserve">DENİZLİ  </t>
  </si>
  <si>
    <t xml:space="preserve">DİYARBAKIR  </t>
  </si>
  <si>
    <t xml:space="preserve">İZMİR  </t>
  </si>
  <si>
    <t xml:space="preserve">KAYSERİ  </t>
  </si>
  <si>
    <t xml:space="preserve">KIRIKKALE  </t>
  </si>
  <si>
    <t xml:space="preserve">KIRŞEHİR  </t>
  </si>
  <si>
    <t xml:space="preserve">KONYA  </t>
  </si>
  <si>
    <t xml:space="preserve">MARDİN  </t>
  </si>
  <si>
    <t xml:space="preserve">SİVAS  </t>
  </si>
  <si>
    <t xml:space="preserve">ŞANLIURFA  </t>
  </si>
  <si>
    <t xml:space="preserve">YOZGAT  </t>
  </si>
  <si>
    <t>SATIŞA AÇILAN TMO EKMEKLİK BUĞDAY STOKLARI (TON)</t>
  </si>
  <si>
    <t>EK 1/D</t>
  </si>
  <si>
    <t>Açık</t>
  </si>
  <si>
    <t>Kapalı</t>
  </si>
  <si>
    <t>EK 1/C</t>
  </si>
  <si>
    <t>SATIŞA AÇILAN ELÜS EKMEKLİK BUĞDAY STOKLARI (KG)</t>
  </si>
  <si>
    <t>EDİRNE</t>
  </si>
  <si>
    <t>TMO-TOBB (KEŞAN)</t>
  </si>
  <si>
    <t>ALTINBİLEK (ÇİFTELER)</t>
  </si>
  <si>
    <t>MY SİLO (ESKİŞEHİR)</t>
  </si>
  <si>
    <t>ADANA</t>
  </si>
  <si>
    <t>MY SİLO (AKSARAY)</t>
  </si>
  <si>
    <t>ANKARA TB</t>
  </si>
  <si>
    <t>ALTILAR (BALA)</t>
  </si>
  <si>
    <t>TEKA (BALA)</t>
  </si>
  <si>
    <t>BALIKESİR</t>
  </si>
  <si>
    <t>BANDIRMA TB</t>
  </si>
  <si>
    <t>TK (KAYMAZ)</t>
  </si>
  <si>
    <t>ALTINBİLEK (ALPU)</t>
  </si>
  <si>
    <t>ALTINBİLEK (MERKEZ)</t>
  </si>
  <si>
    <t>TMO-TOBB (BABAESKİ)</t>
  </si>
  <si>
    <t>KONYA</t>
  </si>
  <si>
    <t>ERK LİDAŞ</t>
  </si>
  <si>
    <t>ŞİMŞEKLİ</t>
  </si>
  <si>
    <t>ATARLAR (SELÇUKLU)</t>
  </si>
  <si>
    <t>HEKİMOĞLU</t>
  </si>
  <si>
    <t>SAKARYA</t>
  </si>
  <si>
    <t>TEKİRDAĞ</t>
  </si>
  <si>
    <t>YOZGAT</t>
  </si>
  <si>
    <t>EK 1/E</t>
  </si>
  <si>
    <t>SATIŞA AÇILAN ELÜS ARPA STOKLARI (KG)</t>
  </si>
  <si>
    <t>SATIŞA AÇILAN MİKTAR (KG)</t>
  </si>
  <si>
    <t>ADIYAMAN</t>
  </si>
  <si>
    <t>ERGÜNLER (ELAZIĞ)</t>
  </si>
  <si>
    <t>TRXERGA22212</t>
  </si>
  <si>
    <t>AFYONKARAHİSAR</t>
  </si>
  <si>
    <t>AFYON BORSA (DİNAR)</t>
  </si>
  <si>
    <t>TRXXFXA52219</t>
  </si>
  <si>
    <t>TK (ŞEREFLİKOÇHİSAR)</t>
  </si>
  <si>
    <t>TRXTKTA52215</t>
  </si>
  <si>
    <t>TRXALTA42214</t>
  </si>
  <si>
    <t>AKSARAY TB (ARATOL)</t>
  </si>
  <si>
    <t>TRXAKSA32219</t>
  </si>
  <si>
    <t>AKSARAY TB (EŞMEKAYA)</t>
  </si>
  <si>
    <t>TRXAKSA52217</t>
  </si>
  <si>
    <t>TRXMYSA32215</t>
  </si>
  <si>
    <t>DOĞA AKBULUT</t>
  </si>
  <si>
    <t>TRXXEIA12217</t>
  </si>
  <si>
    <t>TRXTKTA62214</t>
  </si>
  <si>
    <t>TRXXGCA32213</t>
  </si>
  <si>
    <t>ATARLAR (SULTANHANI)</t>
  </si>
  <si>
    <t>TRXATUA32216</t>
  </si>
  <si>
    <t>KAN</t>
  </si>
  <si>
    <t>TRXKANA32111</t>
  </si>
  <si>
    <t>ALTUNTAŞ (AKSARAY MERKEZ)</t>
  </si>
  <si>
    <t>TRXALTA32215</t>
  </si>
  <si>
    <t>TRXALTA52213</t>
  </si>
  <si>
    <t>ANKARA</t>
  </si>
  <si>
    <t>TRXATTA52216</t>
  </si>
  <si>
    <t>TRXXEFA22212</t>
  </si>
  <si>
    <t>PTB</t>
  </si>
  <si>
    <t>TRXPTBA32214</t>
  </si>
  <si>
    <t>TRXXGBA32215</t>
  </si>
  <si>
    <t>TRXATTA42217</t>
  </si>
  <si>
    <t>TRXXEFA32211</t>
  </si>
  <si>
    <t>ÖZERSOY</t>
  </si>
  <si>
    <t>TRXXGIA32210</t>
  </si>
  <si>
    <t>TRXXINA22217</t>
  </si>
  <si>
    <t>SİLVAN VARLIK</t>
  </si>
  <si>
    <t>TRXXIIA12218</t>
  </si>
  <si>
    <t>ÇORUM</t>
  </si>
  <si>
    <t>TMO-TOBB (ÇORUM)</t>
  </si>
  <si>
    <t>TRXXHBA12215</t>
  </si>
  <si>
    <t>ULİDAŞ (ALACA)</t>
  </si>
  <si>
    <t>TRXXBMA32213</t>
  </si>
  <si>
    <t>TRXXHBA22214</t>
  </si>
  <si>
    <t>TRXXEPA12212</t>
  </si>
  <si>
    <t>TRXXGDA32211</t>
  </si>
  <si>
    <t>TRXXEDA32216</t>
  </si>
  <si>
    <t>ERZURUM</t>
  </si>
  <si>
    <t>AZİZİYE</t>
  </si>
  <si>
    <t>TRXXIRA62214</t>
  </si>
  <si>
    <t>TRXXEHA32217</t>
  </si>
  <si>
    <t>TRXMYSA42214</t>
  </si>
  <si>
    <t>TRXXEHA22218</t>
  </si>
  <si>
    <t>TRXXEGA12211</t>
  </si>
  <si>
    <t>TRXXGVA12215</t>
  </si>
  <si>
    <t>TK (SİVRİHİSAR)</t>
  </si>
  <si>
    <t>TRXTKTA32217</t>
  </si>
  <si>
    <t>TRXTKTA42216</t>
  </si>
  <si>
    <t>SAFİRTAŞ</t>
  </si>
  <si>
    <t>TRXSFTA22319</t>
  </si>
  <si>
    <t>TRXXEJA22214</t>
  </si>
  <si>
    <t>TRXRUTA12212</t>
  </si>
  <si>
    <t>TRXPLTA22214</t>
  </si>
  <si>
    <t>KAYSERİ ŞEKER (DEVELİ)</t>
  </si>
  <si>
    <t>TRXKAYA52215</t>
  </si>
  <si>
    <t>TRXXFTA22210</t>
  </si>
  <si>
    <t>TRXXGGA12216</t>
  </si>
  <si>
    <t>TRXXHVA22212</t>
  </si>
  <si>
    <t>TRXXELA22210</t>
  </si>
  <si>
    <t>TRXXGJA22219</t>
  </si>
  <si>
    <t>TRXXGHA22213</t>
  </si>
  <si>
    <t>TRXXGHA32212</t>
  </si>
  <si>
    <t>TRXXEJA32213</t>
  </si>
  <si>
    <t>TRXKAYA72213</t>
  </si>
  <si>
    <t>TRXPLTA32213</t>
  </si>
  <si>
    <t>TRXKAYA62214</t>
  </si>
  <si>
    <t>TRXXFTA32219</t>
  </si>
  <si>
    <t>TRXXGGA22215</t>
  </si>
  <si>
    <t>TRXXHVA32211</t>
  </si>
  <si>
    <t>TRXXELA32219</t>
  </si>
  <si>
    <t>TRXXGLA12216</t>
  </si>
  <si>
    <t>TRXXGJA32218</t>
  </si>
  <si>
    <t>KOÇAKER</t>
  </si>
  <si>
    <t>TRXXHDA22210</t>
  </si>
  <si>
    <t>AS LİDAŞ (ÇUMRA)</t>
  </si>
  <si>
    <t>TRXASLA22218</t>
  </si>
  <si>
    <t>AS LİDAŞ (SARAY)</t>
  </si>
  <si>
    <t>TRXASLAC2214</t>
  </si>
  <si>
    <t>AS LİDAŞ (YUNAK)</t>
  </si>
  <si>
    <t>TRXASLAA2216</t>
  </si>
  <si>
    <t>AS LİDAŞ (KARATAY)</t>
  </si>
  <si>
    <t>TRXASLA82212</t>
  </si>
  <si>
    <t>ALTILAR (KULU)</t>
  </si>
  <si>
    <t>TRXATTA22219</t>
  </si>
  <si>
    <t>AKF AGRO</t>
  </si>
  <si>
    <t>TRXXHUA32213</t>
  </si>
  <si>
    <t>SARAÇ (MERKEZ)</t>
  </si>
  <si>
    <t>TRXSRCA12212</t>
  </si>
  <si>
    <t>GÜZEL TARIM (CİHANBEYLİ)</t>
  </si>
  <si>
    <t>TRXGZLA22210</t>
  </si>
  <si>
    <t>MATLI (KONYA)</t>
  </si>
  <si>
    <t>TRXXBJA22210</t>
  </si>
  <si>
    <t>İSMAİL HAKAN BALTAOĞLU TARIM</t>
  </si>
  <si>
    <t>TRXXGSA22210</t>
  </si>
  <si>
    <t>SARAÇ (BEYŞEHİR)</t>
  </si>
  <si>
    <t>TRXSRCA32210</t>
  </si>
  <si>
    <t>TRXXHDA32219</t>
  </si>
  <si>
    <t>TRXASLA32217</t>
  </si>
  <si>
    <t>TRXASLAD2213</t>
  </si>
  <si>
    <t>TRXASLAB2215</t>
  </si>
  <si>
    <t>TRXASLA92211</t>
  </si>
  <si>
    <t>YALNIZLAR</t>
  </si>
  <si>
    <t>TRXYALA32215</t>
  </si>
  <si>
    <t>EVLİK (ÇUMRA)</t>
  </si>
  <si>
    <t>TRXEVDA22211</t>
  </si>
  <si>
    <t>LDR TARIM (KARAPINAR)</t>
  </si>
  <si>
    <t>TRXXFEA32211</t>
  </si>
  <si>
    <t>HİKMET ŞEFLEK</t>
  </si>
  <si>
    <t>TRXXFUA22218</t>
  </si>
  <si>
    <t>TRXATTA32218</t>
  </si>
  <si>
    <t>EVLİK (KARATAY)</t>
  </si>
  <si>
    <t>TRXEVDA12212</t>
  </si>
  <si>
    <t>TRXSRCA22211</t>
  </si>
  <si>
    <t>EROĞLU AGRO</t>
  </si>
  <si>
    <t>TRXXHRA22210</t>
  </si>
  <si>
    <t>LDR TARIM (KARATAY)</t>
  </si>
  <si>
    <t>TRXXFGA22217</t>
  </si>
  <si>
    <t>TRXGZLA32219</t>
  </si>
  <si>
    <t>KULUSAN</t>
  </si>
  <si>
    <t>TRXXIBA42210</t>
  </si>
  <si>
    <t>TRXXHUA22214</t>
  </si>
  <si>
    <t>LARENDE</t>
  </si>
  <si>
    <t>TRXXGZA32214</t>
  </si>
  <si>
    <t>TOPRAK (KAZIMKARABEKİR)</t>
  </si>
  <si>
    <t>TRXTOPA22218</t>
  </si>
  <si>
    <t>AŞIROĞULLARI</t>
  </si>
  <si>
    <t>TRXXILA02213</t>
  </si>
  <si>
    <t>KAİNAT (KARAMAN)</t>
  </si>
  <si>
    <t>TRXKTUA72211</t>
  </si>
  <si>
    <t>TOPRAK (ALTINEKİN)</t>
  </si>
  <si>
    <t>TRXTOPA42216</t>
  </si>
  <si>
    <t>TOPRAK (KADINHANI)</t>
  </si>
  <si>
    <t>TRXTOPA32217</t>
  </si>
  <si>
    <t>KAİNAT (ACIKUYU)</t>
  </si>
  <si>
    <t>TRXKTUA32215</t>
  </si>
  <si>
    <t>KONYA TARIM (KULU)</t>
  </si>
  <si>
    <t>TRXKLDA22219</t>
  </si>
  <si>
    <t>TRXXIUA02214</t>
  </si>
  <si>
    <t>TRXSRCA42219</t>
  </si>
  <si>
    <t>TRXXBJA32219</t>
  </si>
  <si>
    <t>TRXHKMA12219</t>
  </si>
  <si>
    <t>KAHVECİ AGRO</t>
  </si>
  <si>
    <t>TRXXFYA32219</t>
  </si>
  <si>
    <t>BİZİM TARIM</t>
  </si>
  <si>
    <t>TRXXIZA02213</t>
  </si>
  <si>
    <t>TRXXJBA02212</t>
  </si>
  <si>
    <t>TRXHKMA22218</t>
  </si>
  <si>
    <t>KIRKLARELİ</t>
  </si>
  <si>
    <t>MY SİLO (KIRKLARELİ)</t>
  </si>
  <si>
    <t>TRXMYSA22216</t>
  </si>
  <si>
    <t>TRXXFWA42212</t>
  </si>
  <si>
    <t>TRXTTDA22213</t>
  </si>
  <si>
    <t>TRXTTDA32212</t>
  </si>
  <si>
    <t>SAMSUN</t>
  </si>
  <si>
    <t>MERZİFON TARIM</t>
  </si>
  <si>
    <t>TRXXHZA32212</t>
  </si>
  <si>
    <t>KAİNAT (ERGENE)</t>
  </si>
  <si>
    <t>TRXKTUA52213</t>
  </si>
  <si>
    <t>EK 1/F</t>
  </si>
  <si>
    <t>AÇIK</t>
  </si>
  <si>
    <t>KAPALI</t>
  </si>
  <si>
    <t>DENİZLİ</t>
  </si>
  <si>
    <t>MERSİN</t>
  </si>
  <si>
    <t>MUŞ</t>
  </si>
  <si>
    <t>TRABZON</t>
  </si>
  <si>
    <t>EK 1/G</t>
  </si>
  <si>
    <t>MAHSUL YILI</t>
  </si>
  <si>
    <t>FLORA TARIM</t>
  </si>
  <si>
    <t>HASANOĞULLARI (KIRŞEHİR)</t>
  </si>
  <si>
    <t>EK 1/H</t>
  </si>
  <si>
    <t xml:space="preserve">ÜRÜN KODU
</t>
  </si>
  <si>
    <t xml:space="preserve"> SATIŞA AÇILAN MİKTAR</t>
  </si>
  <si>
    <t>EK 1/I</t>
  </si>
  <si>
    <t>SATIŞA AÇILAN TMO ÇAVDAR TRİTİKALE STOKLARI (TON)</t>
  </si>
  <si>
    <t>ÜRÜN - ÜRÜN KODU</t>
  </si>
  <si>
    <t>ÇAVDAR</t>
  </si>
  <si>
    <t>TRİTİKALE</t>
  </si>
  <si>
    <t>GENELTOPLAM</t>
  </si>
  <si>
    <t>EK 1/J</t>
  </si>
  <si>
    <t>2411-2412</t>
  </si>
  <si>
    <t>SATIŞA AÇILAN TMO YERLİ MAKARNALIK BUĞDAY STOKLARI (TON)</t>
  </si>
  <si>
    <t>SATIŞA AÇILAN TMO YERLİ ARPA STOKLARI (TON)</t>
  </si>
  <si>
    <t>TRXXHJA22316</t>
  </si>
  <si>
    <t>TRXERGA42319</t>
  </si>
  <si>
    <t>TRXERGA32310</t>
  </si>
  <si>
    <t>UŞAK TURKUAZ</t>
  </si>
  <si>
    <t>TRXXKEA02313</t>
  </si>
  <si>
    <t>TRXXGOA52315</t>
  </si>
  <si>
    <t>MATLI (POLATLI)</t>
  </si>
  <si>
    <t>TRXXEFA52318</t>
  </si>
  <si>
    <t>HACIÖMEROĞLU AFM (SİLVAN)</t>
  </si>
  <si>
    <t>TRXXENA52312</t>
  </si>
  <si>
    <t>SERHAT</t>
  </si>
  <si>
    <t>TRXXIGA22310</t>
  </si>
  <si>
    <t>TANELSAN</t>
  </si>
  <si>
    <t>TRXXJVA02319</t>
  </si>
  <si>
    <t>TRXXESA22314</t>
  </si>
  <si>
    <t>TRXXEDA42314</t>
  </si>
  <si>
    <t>TRXMYSAG2310</t>
  </si>
  <si>
    <t>TRXTTDA42310</t>
  </si>
  <si>
    <t>TRXTTDA52319</t>
  </si>
  <si>
    <t>YENİ PAZAR TARIM (KAMAN)</t>
  </si>
  <si>
    <t>TRXXJYA12312</t>
  </si>
  <si>
    <t>CEYLANLAR LİDAŞ</t>
  </si>
  <si>
    <t>TRXXKCA02317</t>
  </si>
  <si>
    <t>TRXXKDA02315</t>
  </si>
  <si>
    <t>TRXGZLA62315</t>
  </si>
  <si>
    <t>TRXKLDA32317</t>
  </si>
  <si>
    <t>TRXSTUA22318</t>
  </si>
  <si>
    <t>ŞEVGİNLER</t>
  </si>
  <si>
    <t>TRXXJSA12314</t>
  </si>
  <si>
    <t>TRXXDTA72319</t>
  </si>
  <si>
    <t>YİĞİT AGRO</t>
  </si>
  <si>
    <t>TRXXETA12313</t>
  </si>
  <si>
    <t>POLER URFA (ŞANLIURFA MERKEZ)</t>
  </si>
  <si>
    <t>TRXXFBA12318</t>
  </si>
  <si>
    <t>ZD LİDAŞ</t>
  </si>
  <si>
    <t>TRXXGNI22214</t>
  </si>
  <si>
    <t>ÇELİKOĞULLARI</t>
  </si>
  <si>
    <t>TRXXFCI02211</t>
  </si>
  <si>
    <t>TRXXGDI22215</t>
  </si>
  <si>
    <t>TRXXEPI32213</t>
  </si>
  <si>
    <t>BETA GEN (YENİŞEHİR)</t>
  </si>
  <si>
    <t>TRXXEPI12215</t>
  </si>
  <si>
    <t>TRXXESI12219</t>
  </si>
  <si>
    <t>TRXXFCI12210</t>
  </si>
  <si>
    <t>ÖZPERVANE AGRO</t>
  </si>
  <si>
    <t>TRXXHPI32216</t>
  </si>
  <si>
    <t>TRXXGDI32214</t>
  </si>
  <si>
    <t>TRXXEPI42212</t>
  </si>
  <si>
    <t>TRXXGSI22213</t>
  </si>
  <si>
    <t>TRXXHUI22217</t>
  </si>
  <si>
    <t>TRXXFEI12216</t>
  </si>
  <si>
    <t>KÖKTEN</t>
  </si>
  <si>
    <t>TRXXJLI02214</t>
  </si>
  <si>
    <t>AYDINLAR AGRO TARIM</t>
  </si>
  <si>
    <t>TRXXKLI02311</t>
  </si>
  <si>
    <t>ER MAKİNE</t>
  </si>
  <si>
    <t>TRXXICI52319</t>
  </si>
  <si>
    <t>AYSAN</t>
  </si>
  <si>
    <t>TRXAYSI42311</t>
  </si>
  <si>
    <t>SARILAR</t>
  </si>
  <si>
    <t>TRXXHII42319</t>
  </si>
  <si>
    <t>ÇUKUROVA TOPRAK</t>
  </si>
  <si>
    <t>TRXXKJI12314</t>
  </si>
  <si>
    <t>AKGÜLLER</t>
  </si>
  <si>
    <t>TRXALDI72317</t>
  </si>
  <si>
    <t>TEKİN (BESNİ)</t>
  </si>
  <si>
    <t>TRXXFNI32314</t>
  </si>
  <si>
    <t>TRXXHJI42317</t>
  </si>
  <si>
    <t>TRXXFXI52311</t>
  </si>
  <si>
    <t>ATARLAR (ESKİL)</t>
  </si>
  <si>
    <t>TRXATUI72314</t>
  </si>
  <si>
    <t>EREĞLİ TARIM</t>
  </si>
  <si>
    <t>TRXXHKI92310</t>
  </si>
  <si>
    <t>TRXMYSI62314</t>
  </si>
  <si>
    <t>OKURLAR</t>
  </si>
  <si>
    <t>TRXXKGI02311</t>
  </si>
  <si>
    <t>TZN</t>
  </si>
  <si>
    <t>TRXXHCI42312</t>
  </si>
  <si>
    <t>SÜPERSON</t>
  </si>
  <si>
    <t>TRXPTBI52314</t>
  </si>
  <si>
    <t>TRXXKNI02317</t>
  </si>
  <si>
    <t>HACI EMİN</t>
  </si>
  <si>
    <t>TRXHETI32317</t>
  </si>
  <si>
    <t>TRXXENI52315</t>
  </si>
  <si>
    <t>HACIÖMEROĞLU AFM (BATMAN)</t>
  </si>
  <si>
    <t>TRXXENI62314</t>
  </si>
  <si>
    <t>TEKİN (BEŞİRİ)</t>
  </si>
  <si>
    <t>TRXXGRI22314</t>
  </si>
  <si>
    <t>TRXXEPI82317</t>
  </si>
  <si>
    <t>İZZETTİN DENKTAŞ</t>
  </si>
  <si>
    <t>TRXXJDI32317</t>
  </si>
  <si>
    <t>DURAK</t>
  </si>
  <si>
    <t>TRXXGUI32317</t>
  </si>
  <si>
    <t>LİKYA</t>
  </si>
  <si>
    <t>TRXXHSI22310</t>
  </si>
  <si>
    <t>NAROVA TARIM</t>
  </si>
  <si>
    <t>TRXXTUI42319</t>
  </si>
  <si>
    <t>ATA LİDAŞ</t>
  </si>
  <si>
    <t>TRXATAI42319</t>
  </si>
  <si>
    <t>TRXSFTI42310</t>
  </si>
  <si>
    <t>AL LİDAŞ</t>
  </si>
  <si>
    <t>TRXALLI42313</t>
  </si>
  <si>
    <t>NARLI LİDAŞ</t>
  </si>
  <si>
    <t>TRXXKKI02313</t>
  </si>
  <si>
    <t>TRXSFTI52319</t>
  </si>
  <si>
    <t>YUSUF ZENGİN (ORGANİZE)</t>
  </si>
  <si>
    <t>TRXXKOI12314</t>
  </si>
  <si>
    <t>TRXASLII2319</t>
  </si>
  <si>
    <t>TRXKLDI32310</t>
  </si>
  <si>
    <t>NİYAZ ORHA</t>
  </si>
  <si>
    <t>TRXXGEI42310</t>
  </si>
  <si>
    <t>TRXASLIF2312</t>
  </si>
  <si>
    <t>TRXXHUI32315</t>
  </si>
  <si>
    <t>TRXXILI42311</t>
  </si>
  <si>
    <t>TRXEVDI82317</t>
  </si>
  <si>
    <t>TRXXGSI42310</t>
  </si>
  <si>
    <t>AS LİDAŞ (KARAPINAR)</t>
  </si>
  <si>
    <t>TRXASLIK2315</t>
  </si>
  <si>
    <t>TRXSTUI32310</t>
  </si>
  <si>
    <t>EVLİK (KARAPINAR)</t>
  </si>
  <si>
    <t>TRXEVDIA2318</t>
  </si>
  <si>
    <t>TRXXFUI42318</t>
  </si>
  <si>
    <t>YUSUF ZENGİN (MERKEZ)</t>
  </si>
  <si>
    <t>TRXYUSI42319</t>
  </si>
  <si>
    <t>TRXXFUI52317</t>
  </si>
  <si>
    <t>TRXXFGI32318</t>
  </si>
  <si>
    <t>TRXEVDI92316</t>
  </si>
  <si>
    <t>TRXASLIL2314</t>
  </si>
  <si>
    <t>TRXXJLI12312</t>
  </si>
  <si>
    <t>TRXXIUI32313</t>
  </si>
  <si>
    <t>TRXYUSI52318</t>
  </si>
  <si>
    <t>TÜRKMEN LİDAŞ</t>
  </si>
  <si>
    <t>TRXXJMI12310</t>
  </si>
  <si>
    <t>TRXASLIJ2318</t>
  </si>
  <si>
    <t>TRXXFEI42312</t>
  </si>
  <si>
    <t>TRXHKMI32319</t>
  </si>
  <si>
    <t>TRXXJBI32311</t>
  </si>
  <si>
    <t>TRXASLIE2313</t>
  </si>
  <si>
    <t>TRXTOPIA2316</t>
  </si>
  <si>
    <t>NERGİZ AGRO</t>
  </si>
  <si>
    <t>TRXXHGI32314</t>
  </si>
  <si>
    <t>TRXALDI62318</t>
  </si>
  <si>
    <t>TEKBAŞLAR</t>
  </si>
  <si>
    <t>TRXTKBI42316</t>
  </si>
  <si>
    <t>ATB ÇUKUROVA</t>
  </si>
  <si>
    <t>TRXATBI42317</t>
  </si>
  <si>
    <t>SÖNMEZLER AGRO</t>
  </si>
  <si>
    <t>TRXSNMI42319</t>
  </si>
  <si>
    <t>ALTUNTAŞ (YAPILCAN))</t>
  </si>
  <si>
    <t>TRXALTV32310</t>
  </si>
  <si>
    <t>TRXMYSV32310</t>
  </si>
  <si>
    <t>KAİNAT (KANGAL)</t>
  </si>
  <si>
    <t>TRXKTUY32215</t>
  </si>
  <si>
    <t>TEKİN (BATMAN MERKEZ)</t>
  </si>
  <si>
    <t>TRXTLTI22318</t>
  </si>
  <si>
    <t>MSG</t>
  </si>
  <si>
    <t>TRXXIJI22317</t>
  </si>
  <si>
    <t>GÜR LİDAŞ</t>
  </si>
  <si>
    <t>TRXXIKI32314</t>
  </si>
  <si>
    <t>Başmüdürlük</t>
  </si>
  <si>
    <t/>
  </si>
  <si>
    <t>AFYON</t>
  </si>
  <si>
    <t xml:space="preserve"> </t>
  </si>
  <si>
    <t>İZMİR</t>
  </si>
  <si>
    <t>TRXALTB82218</t>
  </si>
  <si>
    <t>1621</t>
  </si>
  <si>
    <t>TRXALTB92217</t>
  </si>
  <si>
    <t>1611</t>
  </si>
  <si>
    <t>TRXATTBA2216</t>
  </si>
  <si>
    <t>TRXXGBBL2211</t>
  </si>
  <si>
    <t>1001 LİDAŞ</t>
  </si>
  <si>
    <t>TRXXFLB12216</t>
  </si>
  <si>
    <t>TRXXINBA2218</t>
  </si>
  <si>
    <t>KAİNAT (GELİBOLU)</t>
  </si>
  <si>
    <t>TRXKTUBC2227</t>
  </si>
  <si>
    <t>1322</t>
  </si>
  <si>
    <t>TRXKTUBD2226</t>
  </si>
  <si>
    <t>1323</t>
  </si>
  <si>
    <t>TRXXEDBE2319</t>
  </si>
  <si>
    <t>TRXXGVB52219</t>
  </si>
  <si>
    <t>TRXXEHB82210</t>
  </si>
  <si>
    <t>TRXXEGB62214</t>
  </si>
  <si>
    <t>DÜLGER</t>
  </si>
  <si>
    <t>TRXXIAB52219</t>
  </si>
  <si>
    <t>TRXMYSB12231</t>
  </si>
  <si>
    <t>TRXTKTB12225</t>
  </si>
  <si>
    <t>AKBAL HUBUBAT</t>
  </si>
  <si>
    <t>TRXXFHBG2312</t>
  </si>
  <si>
    <t>TRXXHSB52312</t>
  </si>
  <si>
    <t>1223</t>
  </si>
  <si>
    <t>TRXXGHBG2311</t>
  </si>
  <si>
    <t>1212</t>
  </si>
  <si>
    <t>TMO-TOBB (KESKİN)</t>
  </si>
  <si>
    <t>TRXXFVB62210</t>
  </si>
  <si>
    <t>LÜLEBURGAZ</t>
  </si>
  <si>
    <t>TRXLTDB92211</t>
  </si>
  <si>
    <t>TRXXFWBA2210</t>
  </si>
  <si>
    <t>TRXXFWB82216</t>
  </si>
  <si>
    <t>TRXTTDBA2213</t>
  </si>
  <si>
    <t>1222</t>
  </si>
  <si>
    <t>TRXXIUB42218</t>
  </si>
  <si>
    <t>TRXHKMB52213</t>
  </si>
  <si>
    <t>TRXSTUB72311</t>
  </si>
  <si>
    <t>1221</t>
  </si>
  <si>
    <t>DOĞU MARMARA</t>
  </si>
  <si>
    <t>TRXXEUB12210</t>
  </si>
  <si>
    <t>SAKARYA TB</t>
  </si>
  <si>
    <t>TRXXJGB02219</t>
  </si>
  <si>
    <t>TRXKTUB32239</t>
  </si>
  <si>
    <t>SİVAS LİDAŞ</t>
  </si>
  <si>
    <t>TRXSLTBC2212</t>
  </si>
  <si>
    <t>HİCAZ</t>
  </si>
  <si>
    <t>TRXXIVB52215</t>
  </si>
  <si>
    <t>TMO-TOBB (HAYRABOLU)</t>
  </si>
  <si>
    <t>TRXXHNB42215</t>
  </si>
  <si>
    <t>GM LİDAŞ</t>
  </si>
  <si>
    <t>TRXXHOB22215</t>
  </si>
  <si>
    <t>MY SİLO (ŞEFAATLİ)</t>
  </si>
  <si>
    <t>TRXMYSBV2211</t>
  </si>
  <si>
    <t>MY SİLO (YERKÖY)</t>
  </si>
  <si>
    <t>TRXMYSB62228</t>
  </si>
  <si>
    <t>TRXMYSB92225</t>
  </si>
  <si>
    <t>SARAYLI</t>
  </si>
  <si>
    <t>TRXXEKB12211</t>
  </si>
  <si>
    <t>TRXALTB32213</t>
  </si>
  <si>
    <t>TRXALTBE2319</t>
  </si>
  <si>
    <t>TRXKANB82312</t>
  </si>
  <si>
    <t>TRXALTBG2317</t>
  </si>
  <si>
    <t>TRXMYSBO2228</t>
  </si>
  <si>
    <t>TRXTKTB32314</t>
  </si>
  <si>
    <t>TRXXGCBI2314</t>
  </si>
  <si>
    <t>TRXXGCBJ2313</t>
  </si>
  <si>
    <t>TRXXGCBE2219</t>
  </si>
  <si>
    <t>ALTUNTAŞ (YAPILCAN)</t>
  </si>
  <si>
    <t>TRXALTBA2214</t>
  </si>
  <si>
    <t>TRXXHKBB2310</t>
  </si>
  <si>
    <t>TRXXHKBC2319</t>
  </si>
  <si>
    <t>TRXXHKBF2316</t>
  </si>
  <si>
    <t>TRXTLTBG2316</t>
  </si>
  <si>
    <t>BATMAN LİDAŞ</t>
  </si>
  <si>
    <t>TRXXFZBG2211</t>
  </si>
  <si>
    <t>TRXXFZBO2310</t>
  </si>
  <si>
    <t>TRXXFZBF2212</t>
  </si>
  <si>
    <t>SALUVAN</t>
  </si>
  <si>
    <t>TRXXGAB62212</t>
  </si>
  <si>
    <t>TRXXGAB72310</t>
  </si>
  <si>
    <t>TRXXGAB82319</t>
  </si>
  <si>
    <t>TRXXGNB62215</t>
  </si>
  <si>
    <t>TRXXGNB72214</t>
  </si>
  <si>
    <t>TRXXGNBC2317</t>
  </si>
  <si>
    <t>TRXXGNBD2316</t>
  </si>
  <si>
    <t>TRXXIJBJ2314</t>
  </si>
  <si>
    <t>TRXXIKB92214</t>
  </si>
  <si>
    <t>TRXXEPBL2217</t>
  </si>
  <si>
    <t>TRXXESBS2316</t>
  </si>
  <si>
    <t>TRXXFCB52211</t>
  </si>
  <si>
    <t>TRXXGDBB2211</t>
  </si>
  <si>
    <t>TRXXEPBD2217</t>
  </si>
  <si>
    <t>TRXXGUBA2211</t>
  </si>
  <si>
    <t>TRXXGUBR2311</t>
  </si>
  <si>
    <t>TRXXGUBQ2312</t>
  </si>
  <si>
    <t>TRXXHPBR2218</t>
  </si>
  <si>
    <t>BİRLER</t>
  </si>
  <si>
    <t>TRXXIDB92219</t>
  </si>
  <si>
    <t>TRXXIDBB2219</t>
  </si>
  <si>
    <t>TİGRİS GAP</t>
  </si>
  <si>
    <t>TRXXJAB42218</t>
  </si>
  <si>
    <t>TRXXJAB52217</t>
  </si>
  <si>
    <t>TRXXIAB32211</t>
  </si>
  <si>
    <t>TİRYAKİ (GAZİANTEP)</t>
  </si>
  <si>
    <t>TRXTYTBT2316</t>
  </si>
  <si>
    <t>TRXTYTBV2312</t>
  </si>
  <si>
    <t>TRXTYTBU2313</t>
  </si>
  <si>
    <t>TRXXFHBE2314</t>
  </si>
  <si>
    <t>OBA (ARABAN)</t>
  </si>
  <si>
    <t>TRXXHMBE2315</t>
  </si>
  <si>
    <t>TRXXHMBC2317</t>
  </si>
  <si>
    <t>TRXXHMBD2316</t>
  </si>
  <si>
    <t>GRAİN (KIRIKHAN-2</t>
  </si>
  <si>
    <t>TRXXJPBA2314</t>
  </si>
  <si>
    <t>TRXXTUBB2314</t>
  </si>
  <si>
    <t>TRXATABQ2318</t>
  </si>
  <si>
    <t>TRXATABP2319</t>
  </si>
  <si>
    <t>EKBER</t>
  </si>
  <si>
    <t>TRXXJOB12311</t>
  </si>
  <si>
    <t>TRXXJOB22310</t>
  </si>
  <si>
    <t>TRXRUTB32218</t>
  </si>
  <si>
    <t>TRXPLTB42210</t>
  </si>
  <si>
    <t>TRXXHVB82214</t>
  </si>
  <si>
    <t>TRXXGJBJ2217</t>
  </si>
  <si>
    <t>TRXXGJBI2218</t>
  </si>
  <si>
    <t>TRXXGGB22213</t>
  </si>
  <si>
    <t>TRXXGGB32212</t>
  </si>
  <si>
    <t>TRXXGHB62217</t>
  </si>
  <si>
    <t>TRXXGLB52210</t>
  </si>
  <si>
    <t>ULİDAŞ (ÇERİKLİ)</t>
  </si>
  <si>
    <t>TRXXJIB12313</t>
  </si>
  <si>
    <t>TRXTTDB42219</t>
  </si>
  <si>
    <t>TRXTTDBE2318</t>
  </si>
  <si>
    <t>TRXTTDBF2317</t>
  </si>
  <si>
    <t>TRXXKDB12312</t>
  </si>
  <si>
    <t>TRXASLBJ2315</t>
  </si>
  <si>
    <t>TRXASLBP2317</t>
  </si>
  <si>
    <t>TRXASLBV2319</t>
  </si>
  <si>
    <t>TRXASLBW2318</t>
  </si>
  <si>
    <t>AVS AGRO</t>
  </si>
  <si>
    <t>TRXAVSBF2317</t>
  </si>
  <si>
    <t>TRXKTUBQ2338</t>
  </si>
  <si>
    <t>TRXKTUBR2337</t>
  </si>
  <si>
    <t>TEZCAN TARIM</t>
  </si>
  <si>
    <t>TRXTZCBD2213</t>
  </si>
  <si>
    <t>TRXTOPBH2217</t>
  </si>
  <si>
    <t>TRXYUSBC2313</t>
  </si>
  <si>
    <t>TRXYUSBD2312</t>
  </si>
  <si>
    <t>TRXXJBBH2313</t>
  </si>
  <si>
    <t>UNSAN</t>
  </si>
  <si>
    <t>TRXUNSBH2311</t>
  </si>
  <si>
    <t>TRXKTUBH2230</t>
  </si>
  <si>
    <t>TRXSLTBA2214</t>
  </si>
  <si>
    <t>BALKIR</t>
  </si>
  <si>
    <t>TRXXGMBD2218</t>
  </si>
  <si>
    <t>TRXXDTB52319</t>
  </si>
  <si>
    <t>TRXXFBB72310</t>
  </si>
  <si>
    <t>TK (VİRANŞEHİR)</t>
  </si>
  <si>
    <t>TRXTKTBC2311</t>
  </si>
  <si>
    <t>SENTİNUS (HİLVAN)</t>
  </si>
  <si>
    <t>TRXXHHBB2315</t>
  </si>
  <si>
    <t>TRXXHHBC2314</t>
  </si>
  <si>
    <t>VİRANŞEHİR LİDAŞ</t>
  </si>
  <si>
    <t>TRXXFPBE2215</t>
  </si>
  <si>
    <t>TRXXFPBH2311</t>
  </si>
  <si>
    <t>TRXXFPBG2312</t>
  </si>
  <si>
    <t>ŞEN LİDAŞ</t>
  </si>
  <si>
    <t>TRXXHEB52213</t>
  </si>
  <si>
    <t>TRXXHEB92318</t>
  </si>
  <si>
    <t>TRXXHIBG2319</t>
  </si>
  <si>
    <t>KÖSEOĞLU AGRO</t>
  </si>
  <si>
    <t>TRXKOABR2310</t>
  </si>
  <si>
    <t>TRXALDB22317</t>
  </si>
  <si>
    <t>TRXERGB72314</t>
  </si>
  <si>
    <t>TRXXHJBD2311</t>
  </si>
  <si>
    <t>TRXXFXBY2310</t>
  </si>
  <si>
    <t>TRXXKEB02311</t>
  </si>
  <si>
    <t>TRXMYSB92316</t>
  </si>
  <si>
    <t>TRXXEIB52310</t>
  </si>
  <si>
    <t>TRXALTBH2316</t>
  </si>
  <si>
    <t>TRXMYSBB2314</t>
  </si>
  <si>
    <t>TRXXEFBA2311</t>
  </si>
  <si>
    <t>TRXPTBBL2315</t>
  </si>
  <si>
    <t>TRXXIJBH2316</t>
  </si>
  <si>
    <t>TRXXIKBI2312</t>
  </si>
  <si>
    <t>TRXXGNBB2318</t>
  </si>
  <si>
    <t>TRXXHBBD2319</t>
  </si>
  <si>
    <t>TRXXBMB92314</t>
  </si>
  <si>
    <t>TRXTLTBD2319</t>
  </si>
  <si>
    <t>TRXXGUBO2314</t>
  </si>
  <si>
    <t>TRXXIDBG2313</t>
  </si>
  <si>
    <t>TRXXHPB32310</t>
  </si>
  <si>
    <t>TRXXESBR2317</t>
  </si>
  <si>
    <t>TRXXEPBQ2311</t>
  </si>
  <si>
    <t>TRXXIRBY2315</t>
  </si>
  <si>
    <t>GRAİN (KIRIKHAN-2)</t>
  </si>
  <si>
    <t>TRXXJPB22317</t>
  </si>
  <si>
    <t>TRXALLBJ2312</t>
  </si>
  <si>
    <t>TRXATABM2312</t>
  </si>
  <si>
    <t>1213</t>
  </si>
  <si>
    <t>TRXXGGBK2316</t>
  </si>
  <si>
    <t>TRXPLTBC2314</t>
  </si>
  <si>
    <t>TRXTTDBH2315</t>
  </si>
  <si>
    <t>TRXTTDBJ2313</t>
  </si>
  <si>
    <t>TRXXILB42316</t>
  </si>
  <si>
    <t>TRXTOPBA2313</t>
  </si>
  <si>
    <t>TRXASLB22315</t>
  </si>
  <si>
    <t>TRXKTUB12314</t>
  </si>
  <si>
    <t>TRXXJBBC2318</t>
  </si>
  <si>
    <t>TRXTOPBG2317</t>
  </si>
  <si>
    <t>TRXXJBBA2310</t>
  </si>
  <si>
    <t>TRXASLBZ2315</t>
  </si>
  <si>
    <t>TRXXGZBW2319</t>
  </si>
  <si>
    <t>AKCAN</t>
  </si>
  <si>
    <t>TRXXHLB92313</t>
  </si>
  <si>
    <t>KAİNAT (YOZGAT)</t>
  </si>
  <si>
    <t>TRXKTUBT2343</t>
  </si>
  <si>
    <t>TRAKYA EVREN (KEŞAN)</t>
  </si>
  <si>
    <t>TRXTETBM2317</t>
  </si>
  <si>
    <t>ES LİDAŞ (HAVSA)</t>
  </si>
  <si>
    <t>TRXXEABH2319</t>
  </si>
  <si>
    <t>EDİRNE TB.</t>
  </si>
  <si>
    <t>TRXETDBE2315</t>
  </si>
  <si>
    <t>ES LİDAŞ (UZUNKÖPRÜ)</t>
  </si>
  <si>
    <t>TRXXFSBF2310</t>
  </si>
  <si>
    <t>TRXXEABG2310</t>
  </si>
  <si>
    <t>TRXTETBL2318</t>
  </si>
  <si>
    <t>TRXTOPBN2318</t>
  </si>
  <si>
    <t>GÜNEY (ÇEŞMELİSEBİL)</t>
  </si>
  <si>
    <t>TRXXHYB62319</t>
  </si>
  <si>
    <t>TRXXHEBB2318</t>
  </si>
  <si>
    <t>TRXXHNB72311</t>
  </si>
  <si>
    <t>TRXXIVBF2312</t>
  </si>
  <si>
    <t>TRXXFBB62311</t>
  </si>
  <si>
    <t>TRXXFYBO2311</t>
  </si>
  <si>
    <t>TRXTOPBB2312</t>
  </si>
  <si>
    <t>TRXXHUBH2312</t>
  </si>
  <si>
    <t>TEKA (KARAKEÇİLİ)</t>
  </si>
  <si>
    <t>TRXXGBBP2316</t>
  </si>
  <si>
    <t>TRXRUTBF2318</t>
  </si>
  <si>
    <t>CEMAŞ</t>
  </si>
  <si>
    <t>TRXCLDBH2312</t>
  </si>
  <si>
    <t>TRXCLDBD2316</t>
  </si>
  <si>
    <t>TRXHETBD2312</t>
  </si>
  <si>
    <t>1211</t>
  </si>
  <si>
    <t>TRXXINBG2311</t>
  </si>
  <si>
    <t>TRXXEIB72318</t>
  </si>
  <si>
    <t>TRXTKTB22315</t>
  </si>
  <si>
    <t>TRXXGOB22316</t>
  </si>
  <si>
    <t>TRXXHCB62315</t>
  </si>
  <si>
    <t>TRXXHJBE2310</t>
  </si>
  <si>
    <t>TRXERGB92312</t>
  </si>
  <si>
    <t>TRXXGEBL2317</t>
  </si>
  <si>
    <t>TRXATBBG2319</t>
  </si>
  <si>
    <r>
      <t xml:space="preserve">SATIŞA AÇILAN 2023 MAHSULÜ ELÜS MISIR STOKLARI </t>
    </r>
    <r>
      <rPr>
        <b/>
        <sz val="16"/>
        <color indexed="10"/>
        <rFont val="Times New Roman"/>
        <family val="1"/>
      </rPr>
      <t>(KULLANICISINA YÖNELİK)</t>
    </r>
    <r>
      <rPr>
        <b/>
        <sz val="16"/>
        <color indexed="8"/>
        <rFont val="Times New Roman"/>
        <family val="1"/>
      </rPr>
      <t xml:space="preserve"> (KG)</t>
    </r>
  </si>
  <si>
    <r>
      <t xml:space="preserve">SATIŞA AÇILAN 2022 MAHSULÜ ELÜS MISIR STOKLARI </t>
    </r>
    <r>
      <rPr>
        <b/>
        <sz val="16"/>
        <color indexed="10"/>
        <rFont val="Times New Roman"/>
        <family val="1"/>
      </rPr>
      <t>(KİŞİ KURULUŞ AYRIMI OLMAKSIZIN)</t>
    </r>
    <r>
      <rPr>
        <b/>
        <sz val="16"/>
        <color indexed="8"/>
        <rFont val="Times New Roman"/>
        <family val="1"/>
      </rPr>
      <t xml:space="preserve"> (KG)</t>
    </r>
  </si>
  <si>
    <r>
      <t xml:space="preserve">SATIŞA AÇILAN </t>
    </r>
    <r>
      <rPr>
        <b/>
        <sz val="18"/>
        <color indexed="8"/>
        <rFont val="Times New Roman"/>
        <family val="1"/>
      </rPr>
      <t>ELÜS ÇAVDAR STOKLARI (KG)</t>
    </r>
  </si>
  <si>
    <r>
      <t xml:space="preserve"> SATIŞA AÇILAN </t>
    </r>
    <r>
      <rPr>
        <b/>
        <u val="single"/>
        <sz val="18"/>
        <color indexed="8"/>
        <rFont val="Times New Roman"/>
        <family val="1"/>
      </rPr>
      <t>2022</t>
    </r>
    <r>
      <rPr>
        <b/>
        <sz val="18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</si>
  <si>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8"/>
        <color indexed="8"/>
        <rFont val="Times New Roman"/>
        <family val="1"/>
      </rPr>
      <t>2022</t>
    </r>
    <r>
      <rPr>
        <b/>
        <sz val="18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</si>
  <si>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8"/>
        <color indexed="8"/>
        <rFont val="Times New Roman"/>
        <family val="1"/>
      </rPr>
      <t>2023</t>
    </r>
    <r>
      <rPr>
        <b/>
        <sz val="18"/>
        <color indexed="8"/>
        <rFont val="Times New Roman"/>
        <family val="1"/>
      </rPr>
      <t xml:space="preserve"> MAHSULÜ TMO YULAF STOKLARI (TON)</t>
    </r>
  </si>
  <si>
    <r>
      <t xml:space="preserve"> SATIŞA AÇILAN 2023 YILI MAHSULÜ TMO MISIR STOKLARI  (TON)                  (</t>
    </r>
    <r>
      <rPr>
        <b/>
        <sz val="22"/>
        <color indexed="10"/>
        <rFont val="Times New Roman"/>
        <family val="1"/>
      </rPr>
      <t>KULLANICISINA YÖNELİK</t>
    </r>
    <r>
      <rPr>
        <b/>
        <sz val="2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</si>
</sst>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77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Arial"/>
      <family val="2"/>
    </font>
    <font>
      <b/>
      <sz val="16"/>
      <color indexed="10"/>
      <name val="Times New Roman"/>
      <family val="1"/>
    </font>
    <font>
      <b/>
      <u val="single"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6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0" fillId="0" borderId="11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3" fontId="68" fillId="0" borderId="0" xfId="0" applyNumberFormat="1" applyFont="1" applyBorder="1" applyAlignment="1">
      <alignment/>
    </xf>
    <xf numFmtId="0" fontId="0" fillId="0" borderId="12" xfId="0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66" fillId="0" borderId="0" xfId="49" applyFont="1" applyAlignment="1">
      <alignment horizontal="center" vertical="center"/>
      <protection/>
    </xf>
    <xf numFmtId="0" fontId="69" fillId="0" borderId="0" xfId="49" applyFont="1" applyFill="1" applyBorder="1" applyAlignment="1">
      <alignment horizontal="left" vertical="center"/>
      <protection/>
    </xf>
    <xf numFmtId="3" fontId="69" fillId="0" borderId="0" xfId="49" applyNumberFormat="1" applyFont="1" applyBorder="1" applyAlignment="1">
      <alignment horizontal="center" vertical="center"/>
      <protection/>
    </xf>
    <xf numFmtId="3" fontId="69" fillId="0" borderId="0" xfId="49" applyNumberFormat="1" applyFont="1" applyFill="1" applyBorder="1" applyAlignment="1">
      <alignment horizontal="center" vertical="center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0" fillId="0" borderId="0" xfId="49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3" fontId="67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72" fillId="33" borderId="21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Alignment="1">
      <alignment horizontal="right" vertical="center" wrapText="1"/>
    </xf>
    <xf numFmtId="0" fontId="73" fillId="0" borderId="16" xfId="49" applyFont="1" applyBorder="1" applyAlignment="1">
      <alignment horizontal="left" vertical="center"/>
      <protection/>
    </xf>
    <xf numFmtId="3" fontId="73" fillId="0" borderId="10" xfId="49" applyNumberFormat="1" applyFont="1" applyFill="1" applyBorder="1" applyAlignment="1">
      <alignment horizontal="center" vertical="center"/>
      <protection/>
    </xf>
    <xf numFmtId="0" fontId="74" fillId="0" borderId="19" xfId="49" applyFont="1" applyFill="1" applyBorder="1" applyAlignment="1">
      <alignment horizontal="left" vertical="center"/>
      <protection/>
    </xf>
    <xf numFmtId="3" fontId="74" fillId="0" borderId="11" xfId="49" applyNumberFormat="1" applyFont="1" applyBorder="1" applyAlignment="1">
      <alignment horizontal="center" vertical="center"/>
      <protection/>
    </xf>
    <xf numFmtId="3" fontId="75" fillId="0" borderId="10" xfId="0" applyNumberFormat="1" applyFont="1" applyFill="1" applyBorder="1" applyAlignment="1">
      <alignment horizontal="center" vertical="center" wrapText="1"/>
    </xf>
    <xf numFmtId="3" fontId="75" fillId="0" borderId="22" xfId="0" applyNumberFormat="1" applyFont="1" applyFill="1" applyBorder="1" applyAlignment="1">
      <alignment horizontal="center" vertical="center" wrapText="1"/>
    </xf>
    <xf numFmtId="3" fontId="69" fillId="0" borderId="13" xfId="0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69" fillId="0" borderId="0" xfId="49" applyFont="1" applyFill="1" applyBorder="1" applyAlignment="1">
      <alignment vertical="center" wrapText="1"/>
      <protection/>
    </xf>
    <xf numFmtId="3" fontId="68" fillId="0" borderId="0" xfId="49" applyNumberFormat="1" applyFont="1" applyFill="1" applyBorder="1" applyAlignment="1">
      <alignment vertical="center" wrapText="1"/>
      <protection/>
    </xf>
    <xf numFmtId="0" fontId="69" fillId="0" borderId="16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192" fontId="66" fillId="0" borderId="0" xfId="0" applyNumberFormat="1" applyFont="1" applyAlignment="1">
      <alignment vertical="center"/>
    </xf>
    <xf numFmtId="3" fontId="65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9" fillId="0" borderId="10" xfId="49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horizontal="right" vertical="center" wrapText="1"/>
    </xf>
    <xf numFmtId="0" fontId="6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9" fillId="0" borderId="0" xfId="49" applyFont="1" applyFill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/>
      <protection/>
    </xf>
    <xf numFmtId="1" fontId="3" fillId="0" borderId="10" xfId="49" applyNumberFormat="1" applyFont="1" applyBorder="1" applyAlignment="1">
      <alignment horizontal="center" vertical="center"/>
      <protection/>
    </xf>
    <xf numFmtId="3" fontId="3" fillId="0" borderId="10" xfId="49" applyNumberFormat="1" applyFont="1" applyBorder="1" applyAlignment="1">
      <alignment horizontal="center" vertical="center"/>
      <protection/>
    </xf>
    <xf numFmtId="0" fontId="1" fillId="0" borderId="23" xfId="49" applyFont="1" applyFill="1" applyBorder="1" applyAlignment="1">
      <alignment horizontal="center" vertical="center" wrapText="1"/>
      <protection/>
    </xf>
    <xf numFmtId="3" fontId="1" fillId="0" borderId="10" xfId="49" applyNumberFormat="1" applyFont="1" applyFill="1" applyBorder="1" applyAlignment="1">
      <alignment horizontal="center" vertical="center"/>
      <protection/>
    </xf>
    <xf numFmtId="0" fontId="65" fillId="0" borderId="0" xfId="49" applyFont="1" applyFill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3" fontId="69" fillId="0" borderId="10" xfId="49" applyNumberFormat="1" applyFont="1" applyFill="1" applyBorder="1" applyAlignment="1">
      <alignment horizontal="center" vertical="center" wrapText="1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3" fontId="65" fillId="0" borderId="0" xfId="49" applyNumberFormat="1" applyFont="1" applyFill="1" applyAlignment="1">
      <alignment horizontal="center" vertical="center" wrapText="1"/>
      <protection/>
    </xf>
    <xf numFmtId="3" fontId="1" fillId="0" borderId="10" xfId="49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92" fontId="65" fillId="0" borderId="10" xfId="0" applyNumberFormat="1" applyFont="1" applyBorder="1" applyAlignment="1">
      <alignment horizontal="center" vertical="center"/>
    </xf>
    <xf numFmtId="192" fontId="69" fillId="0" borderId="10" xfId="0" applyNumberFormat="1" applyFont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65" fillId="0" borderId="13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9" fillId="0" borderId="10" xfId="49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3" fontId="65" fillId="0" borderId="10" xfId="49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46" fillId="0" borderId="0" xfId="50" applyAlignment="1">
      <alignment horizontal="left" vertical="top"/>
      <protection/>
    </xf>
    <xf numFmtId="0" fontId="46" fillId="0" borderId="0" xfId="50" applyAlignment="1">
      <alignment horizontal="left" vertical="top"/>
      <protection/>
    </xf>
    <xf numFmtId="0" fontId="69" fillId="0" borderId="16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4" fillId="0" borderId="0" xfId="49" applyFont="1" applyFill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74" fillId="0" borderId="10" xfId="49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/>
    </xf>
    <xf numFmtId="3" fontId="72" fillId="0" borderId="10" xfId="49" applyNumberFormat="1" applyFont="1" applyBorder="1" applyAlignment="1">
      <alignment horizontal="center" vertical="center"/>
      <protection/>
    </xf>
    <xf numFmtId="3" fontId="72" fillId="0" borderId="13" xfId="49" applyNumberFormat="1" applyFont="1" applyBorder="1" applyAlignment="1">
      <alignment horizontal="center" vertical="center"/>
      <protection/>
    </xf>
    <xf numFmtId="3" fontId="72" fillId="0" borderId="10" xfId="49" applyNumberFormat="1" applyFont="1" applyFill="1" applyBorder="1" applyAlignment="1">
      <alignment horizontal="center" vertical="center"/>
      <protection/>
    </xf>
    <xf numFmtId="3" fontId="75" fillId="0" borderId="20" xfId="49" applyNumberFormat="1" applyFont="1" applyBorder="1" applyAlignment="1">
      <alignment horizontal="center" vertical="center"/>
      <protection/>
    </xf>
    <xf numFmtId="3" fontId="75" fillId="0" borderId="11" xfId="49" applyNumberFormat="1" applyFont="1" applyBorder="1" applyAlignment="1">
      <alignment horizontal="center" vertical="center"/>
      <protection/>
    </xf>
    <xf numFmtId="0" fontId="74" fillId="0" borderId="10" xfId="49" applyFont="1" applyBorder="1" applyAlignment="1">
      <alignment horizontal="center" vertical="center"/>
      <protection/>
    </xf>
    <xf numFmtId="3" fontId="74" fillId="0" borderId="10" xfId="49" applyNumberFormat="1" applyFont="1" applyBorder="1" applyAlignment="1">
      <alignment horizontal="center" vertical="center"/>
      <protection/>
    </xf>
    <xf numFmtId="0" fontId="74" fillId="0" borderId="16" xfId="49" applyFont="1" applyFill="1" applyBorder="1" applyAlignment="1">
      <alignment horizontal="center" vertical="center" wrapText="1"/>
      <protection/>
    </xf>
    <xf numFmtId="0" fontId="74" fillId="0" borderId="13" xfId="49" applyFont="1" applyFill="1" applyBorder="1" applyAlignment="1">
      <alignment horizontal="center" vertical="center" wrapText="1"/>
      <protection/>
    </xf>
    <xf numFmtId="0" fontId="9" fillId="0" borderId="10" xfId="49" applyFont="1" applyBorder="1" applyAlignment="1">
      <alignment vertical="center"/>
      <protection/>
    </xf>
    <xf numFmtId="0" fontId="73" fillId="0" borderId="10" xfId="49" applyFont="1" applyFill="1" applyBorder="1" applyAlignment="1">
      <alignment horizontal="center" vertical="center" wrapText="1"/>
      <protection/>
    </xf>
    <xf numFmtId="3" fontId="73" fillId="0" borderId="13" xfId="49" applyNumberFormat="1" applyFont="1" applyFill="1" applyBorder="1" applyAlignment="1">
      <alignment horizontal="center" vertical="center" wrapText="1"/>
      <protection/>
    </xf>
    <xf numFmtId="1" fontId="74" fillId="0" borderId="10" xfId="49" applyNumberFormat="1" applyFont="1" applyFill="1" applyBorder="1" applyAlignment="1">
      <alignment horizontal="center" vertical="center" wrapText="1"/>
      <protection/>
    </xf>
    <xf numFmtId="3" fontId="74" fillId="0" borderId="10" xfId="49" applyNumberFormat="1" applyFont="1" applyFill="1" applyBorder="1" applyAlignment="1">
      <alignment horizontal="center" vertical="center" wrapText="1"/>
      <protection/>
    </xf>
    <xf numFmtId="0" fontId="73" fillId="0" borderId="16" xfId="49" applyFont="1" applyFill="1" applyBorder="1" applyAlignment="1">
      <alignment horizontal="left" vertical="center" wrapText="1"/>
      <protection/>
    </xf>
    <xf numFmtId="3" fontId="9" fillId="0" borderId="13" xfId="49" applyNumberFormat="1" applyFont="1" applyFill="1" applyBorder="1" applyAlignment="1">
      <alignment horizontal="center" vertical="center"/>
      <protection/>
    </xf>
    <xf numFmtId="3" fontId="74" fillId="0" borderId="19" xfId="49" applyNumberFormat="1" applyFont="1" applyFill="1" applyBorder="1" applyAlignment="1">
      <alignment horizontal="left" vertical="center"/>
      <protection/>
    </xf>
    <xf numFmtId="3" fontId="74" fillId="0" borderId="20" xfId="49" applyNumberFormat="1" applyFont="1" applyFill="1" applyBorder="1" applyAlignment="1">
      <alignment horizontal="center" vertical="center"/>
      <protection/>
    </xf>
    <xf numFmtId="0" fontId="74" fillId="0" borderId="16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3" fontId="73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65" fillId="0" borderId="16" xfId="49" applyFont="1" applyFill="1" applyBorder="1" applyAlignment="1">
      <alignment horizontal="left" vertical="center" wrapText="1"/>
      <protection/>
    </xf>
    <xf numFmtId="0" fontId="65" fillId="0" borderId="10" xfId="49" applyFont="1" applyFill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/>
      <protection/>
    </xf>
    <xf numFmtId="3" fontId="3" fillId="0" borderId="13" xfId="49" applyNumberFormat="1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65" fillId="0" borderId="17" xfId="49" applyFont="1" applyFill="1" applyBorder="1" applyAlignment="1">
      <alignment horizontal="left" vertical="center" wrapText="1"/>
      <protection/>
    </xf>
    <xf numFmtId="3" fontId="65" fillId="0" borderId="14" xfId="49" applyNumberFormat="1" applyFont="1" applyFill="1" applyBorder="1" applyAlignment="1">
      <alignment horizontal="center" vertical="center"/>
      <protection/>
    </xf>
    <xf numFmtId="3" fontId="69" fillId="0" borderId="27" xfId="49" applyNumberFormat="1" applyFont="1" applyFill="1" applyBorder="1" applyAlignment="1">
      <alignment horizontal="left" vertical="center"/>
      <protection/>
    </xf>
    <xf numFmtId="3" fontId="69" fillId="0" borderId="28" xfId="49" applyNumberFormat="1" applyFont="1" applyFill="1" applyBorder="1" applyAlignment="1">
      <alignment horizontal="center" vertical="center"/>
      <protection/>
    </xf>
    <xf numFmtId="3" fontId="69" fillId="0" borderId="26" xfId="49" applyNumberFormat="1" applyFont="1" applyFill="1" applyBorder="1" applyAlignment="1">
      <alignment horizontal="center" vertical="center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29" xfId="49" applyFont="1" applyFill="1" applyBorder="1" applyAlignment="1">
      <alignment horizontal="center" vertical="center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69" fillId="0" borderId="22" xfId="49" applyFont="1" applyFill="1" applyBorder="1" applyAlignment="1">
      <alignment horizontal="center" vertical="center" wrapText="1"/>
      <protection/>
    </xf>
    <xf numFmtId="0" fontId="69" fillId="0" borderId="29" xfId="49" applyFont="1" applyFill="1" applyBorder="1" applyAlignment="1">
      <alignment horizontal="center" vertical="center" wrapText="1"/>
      <protection/>
    </xf>
    <xf numFmtId="0" fontId="69" fillId="0" borderId="23" xfId="49" applyFont="1" applyFill="1" applyBorder="1" applyAlignment="1">
      <alignment horizontal="center" vertical="center" wrapText="1"/>
      <protection/>
    </xf>
    <xf numFmtId="0" fontId="74" fillId="0" borderId="10" xfId="49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22" xfId="49" applyFont="1" applyFill="1" applyBorder="1" applyAlignment="1">
      <alignment horizontal="center" vertical="center" wrapText="1"/>
      <protection/>
    </xf>
    <xf numFmtId="0" fontId="1" fillId="0" borderId="29" xfId="49" applyFont="1" applyFill="1" applyBorder="1" applyAlignment="1">
      <alignment horizontal="center" vertical="center" wrapText="1"/>
      <protection/>
    </xf>
    <xf numFmtId="0" fontId="1" fillId="0" borderId="23" xfId="49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14" xfId="49" applyFont="1" applyFill="1" applyBorder="1" applyAlignment="1">
      <alignment horizontal="center" vertical="center" wrapText="1"/>
      <protection/>
    </xf>
    <xf numFmtId="0" fontId="69" fillId="0" borderId="30" xfId="49" applyFont="1" applyFill="1" applyBorder="1" applyAlignment="1">
      <alignment horizontal="center" vertical="center" wrapText="1"/>
      <protection/>
    </xf>
    <xf numFmtId="0" fontId="69" fillId="0" borderId="24" xfId="49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3" fontId="75" fillId="0" borderId="1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74" fillId="0" borderId="31" xfId="49" applyFont="1" applyFill="1" applyBorder="1" applyAlignment="1">
      <alignment horizontal="center" vertical="center" wrapText="1"/>
      <protection/>
    </xf>
    <xf numFmtId="0" fontId="74" fillId="0" borderId="32" xfId="49" applyFont="1" applyFill="1" applyBorder="1" applyAlignment="1">
      <alignment horizontal="center" vertical="center" wrapText="1"/>
      <protection/>
    </xf>
    <xf numFmtId="0" fontId="74" fillId="0" borderId="33" xfId="49" applyFont="1" applyFill="1" applyBorder="1" applyAlignment="1">
      <alignment horizontal="center" vertical="center" wrapText="1"/>
      <protection/>
    </xf>
    <xf numFmtId="0" fontId="74" fillId="0" borderId="17" xfId="49" applyFont="1" applyFill="1" applyBorder="1" applyAlignment="1">
      <alignment horizontal="center" vertical="center" wrapText="1"/>
      <protection/>
    </xf>
    <xf numFmtId="0" fontId="74" fillId="0" borderId="37" xfId="49" applyFont="1" applyFill="1" applyBorder="1" applyAlignment="1">
      <alignment horizontal="center" vertical="center" wrapText="1"/>
      <protection/>
    </xf>
    <xf numFmtId="0" fontId="8" fillId="0" borderId="42" xfId="49" applyFont="1" applyFill="1" applyBorder="1" applyAlignment="1">
      <alignment horizontal="center" vertical="center" wrapText="1"/>
      <protection/>
    </xf>
    <xf numFmtId="0" fontId="8" fillId="0" borderId="43" xfId="49" applyFont="1" applyFill="1" applyBorder="1" applyAlignment="1">
      <alignment horizontal="center" vertical="center" wrapText="1"/>
      <protection/>
    </xf>
    <xf numFmtId="0" fontId="8" fillId="0" borderId="44" xfId="49" applyFont="1" applyFill="1" applyBorder="1" applyAlignment="1">
      <alignment horizontal="center" vertical="center" wrapText="1"/>
      <protection/>
    </xf>
    <xf numFmtId="0" fontId="75" fillId="0" borderId="31" xfId="49" applyFont="1" applyBorder="1" applyAlignment="1">
      <alignment horizontal="center" vertical="center"/>
      <protection/>
    </xf>
    <xf numFmtId="0" fontId="75" fillId="0" borderId="32" xfId="49" applyFont="1" applyBorder="1" applyAlignment="1">
      <alignment horizontal="center" vertical="center"/>
      <protection/>
    </xf>
    <xf numFmtId="0" fontId="75" fillId="0" borderId="33" xfId="49" applyFont="1" applyBorder="1" applyAlignment="1">
      <alignment horizontal="center" vertical="center"/>
      <protection/>
    </xf>
    <xf numFmtId="0" fontId="74" fillId="0" borderId="16" xfId="49" applyFont="1" applyBorder="1" applyAlignment="1">
      <alignment horizontal="center" vertical="center"/>
      <protection/>
    </xf>
    <xf numFmtId="0" fontId="74" fillId="0" borderId="10" xfId="49" applyFont="1" applyBorder="1" applyAlignment="1">
      <alignment horizontal="center" vertical="center"/>
      <protection/>
    </xf>
    <xf numFmtId="0" fontId="74" fillId="0" borderId="13" xfId="49" applyFont="1" applyBorder="1" applyAlignment="1">
      <alignment horizontal="center" vertical="center"/>
      <protection/>
    </xf>
    <xf numFmtId="0" fontId="74" fillId="0" borderId="25" xfId="49" applyFont="1" applyBorder="1" applyAlignment="1">
      <alignment horizontal="center" vertical="center" wrapText="1"/>
      <protection/>
    </xf>
    <xf numFmtId="0" fontId="74" fillId="0" borderId="41" xfId="49" applyFont="1" applyBorder="1" applyAlignment="1">
      <alignment horizontal="center" vertical="center" wrapText="1"/>
      <protection/>
    </xf>
    <xf numFmtId="0" fontId="74" fillId="0" borderId="21" xfId="49" applyFont="1" applyBorder="1" applyAlignment="1">
      <alignment horizontal="center" vertical="center" wrapText="1"/>
      <protection/>
    </xf>
    <xf numFmtId="3" fontId="74" fillId="0" borderId="10" xfId="49" applyNumberFormat="1" applyFont="1" applyFill="1" applyBorder="1" applyAlignment="1">
      <alignment horizontal="center" vertical="center" wrapText="1"/>
      <protection/>
    </xf>
    <xf numFmtId="3" fontId="74" fillId="0" borderId="13" xfId="49" applyNumberFormat="1" applyFont="1" applyFill="1" applyBorder="1" applyAlignment="1">
      <alignment horizontal="center" vertical="center" wrapText="1"/>
      <protection/>
    </xf>
    <xf numFmtId="0" fontId="74" fillId="0" borderId="27" xfId="49" applyFont="1" applyFill="1" applyBorder="1" applyAlignment="1">
      <alignment horizontal="center" vertical="center" wrapText="1"/>
      <protection/>
    </xf>
    <xf numFmtId="0" fontId="74" fillId="0" borderId="28" xfId="49" applyFont="1" applyFill="1" applyBorder="1" applyAlignment="1">
      <alignment horizontal="center" vertical="center" wrapText="1"/>
      <protection/>
    </xf>
    <xf numFmtId="0" fontId="74" fillId="0" borderId="26" xfId="49" applyFont="1" applyFill="1" applyBorder="1" applyAlignment="1">
      <alignment horizontal="center" vertical="center" wrapText="1"/>
      <protection/>
    </xf>
    <xf numFmtId="3" fontId="74" fillId="0" borderId="38" xfId="49" applyNumberFormat="1" applyFont="1" applyFill="1" applyBorder="1" applyAlignment="1">
      <alignment horizontal="center" vertical="center" wrapText="1"/>
      <protection/>
    </xf>
    <xf numFmtId="3" fontId="74" fillId="0" borderId="16" xfId="49" applyNumberFormat="1" applyFont="1" applyFill="1" applyBorder="1" applyAlignment="1">
      <alignment horizontal="center" vertical="center" wrapText="1"/>
      <protection/>
    </xf>
    <xf numFmtId="3" fontId="74" fillId="0" borderId="45" xfId="49" applyNumberFormat="1" applyFont="1" applyFill="1" applyBorder="1" applyAlignment="1">
      <alignment horizontal="center" vertical="center" wrapText="1"/>
      <protection/>
    </xf>
    <xf numFmtId="3" fontId="74" fillId="0" borderId="0" xfId="49" applyNumberFormat="1" applyFont="1" applyFill="1" applyBorder="1" applyAlignment="1">
      <alignment horizontal="center" vertical="center" wrapText="1"/>
      <protection/>
    </xf>
    <xf numFmtId="3" fontId="74" fillId="0" borderId="46" xfId="49" applyNumberFormat="1" applyFont="1" applyFill="1" applyBorder="1" applyAlignment="1">
      <alignment horizontal="center" vertical="center" wrapText="1"/>
      <protection/>
    </xf>
    <xf numFmtId="3" fontId="74" fillId="0" borderId="47" xfId="49" applyNumberFormat="1" applyFont="1" applyFill="1" applyBorder="1" applyAlignment="1">
      <alignment horizontal="center" vertical="center" wrapText="1"/>
      <protection/>
    </xf>
    <xf numFmtId="3" fontId="74" fillId="0" borderId="48" xfId="49" applyNumberFormat="1" applyFont="1" applyFill="1" applyBorder="1" applyAlignment="1">
      <alignment horizontal="center" vertical="center" wrapText="1"/>
      <protection/>
    </xf>
    <xf numFmtId="3" fontId="74" fillId="0" borderId="49" xfId="49" applyNumberFormat="1" applyFont="1" applyFill="1" applyBorder="1" applyAlignment="1">
      <alignment horizontal="center" vertical="center" wrapText="1"/>
      <protection/>
    </xf>
    <xf numFmtId="3" fontId="8" fillId="0" borderId="25" xfId="49" applyNumberFormat="1" applyFont="1" applyFill="1" applyBorder="1" applyAlignment="1">
      <alignment horizontal="center" vertical="center" wrapText="1"/>
      <protection/>
    </xf>
    <xf numFmtId="3" fontId="8" fillId="0" borderId="21" xfId="49" applyNumberFormat="1" applyFont="1" applyFill="1" applyBorder="1" applyAlignment="1">
      <alignment horizontal="center" vertical="center" wrapText="1"/>
      <protection/>
    </xf>
    <xf numFmtId="3" fontId="8" fillId="0" borderId="13" xfId="49" applyNumberFormat="1" applyFont="1" applyFill="1" applyBorder="1" applyAlignment="1">
      <alignment horizontal="center" vertical="center" wrapText="1"/>
      <protection/>
    </xf>
    <xf numFmtId="0" fontId="74" fillId="0" borderId="31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111"/>
  <sheetViews>
    <sheetView zoomScale="60" zoomScaleNormal="60" zoomScalePageLayoutView="0" workbookViewId="0" topLeftCell="A91">
      <selection activeCell="F111" sqref="F111"/>
    </sheetView>
  </sheetViews>
  <sheetFormatPr defaultColWidth="9.140625" defaultRowHeight="12.75"/>
  <cols>
    <col min="1" max="1" width="36.28125" style="75" customWidth="1"/>
    <col min="2" max="2" width="51.28125" style="75" customWidth="1"/>
    <col min="3" max="3" width="28.28125" style="75" customWidth="1"/>
    <col min="4" max="4" width="26.8515625" style="75" customWidth="1"/>
    <col min="5" max="5" width="19.8515625" style="75" customWidth="1"/>
    <col min="6" max="6" width="31.28125" style="75" customWidth="1"/>
    <col min="7" max="7" width="29.57421875" style="75" customWidth="1"/>
    <col min="8" max="8" width="19.140625" style="75" bestFit="1" customWidth="1"/>
    <col min="9" max="9" width="18.28125" style="75" bestFit="1" customWidth="1"/>
    <col min="10" max="10" width="9.140625" style="75" customWidth="1"/>
    <col min="11" max="11" width="11.7109375" style="75" customWidth="1"/>
    <col min="12" max="16384" width="9.140625" style="75" customWidth="1"/>
  </cols>
  <sheetData>
    <row r="1" ht="22.5">
      <c r="F1" s="127" t="s">
        <v>32</v>
      </c>
    </row>
    <row r="2" spans="1:6" ht="53.25" customHeight="1">
      <c r="A2" s="192" t="s">
        <v>30</v>
      </c>
      <c r="B2" s="192"/>
      <c r="C2" s="192"/>
      <c r="D2" s="192"/>
      <c r="E2" s="192"/>
      <c r="F2" s="192"/>
    </row>
    <row r="3" spans="1:6" ht="52.5" customHeight="1">
      <c r="A3" s="71" t="s">
        <v>21</v>
      </c>
      <c r="B3" s="71" t="s">
        <v>19</v>
      </c>
      <c r="C3" s="71" t="s">
        <v>16</v>
      </c>
      <c r="D3" s="71" t="s">
        <v>20</v>
      </c>
      <c r="E3" s="76" t="s">
        <v>272</v>
      </c>
      <c r="F3" s="71" t="s">
        <v>29</v>
      </c>
    </row>
    <row r="4" spans="1:6" ht="30" customHeight="1">
      <c r="A4" s="193" t="s">
        <v>3</v>
      </c>
      <c r="B4" s="77" t="s">
        <v>118</v>
      </c>
      <c r="C4" s="77" t="s">
        <v>512</v>
      </c>
      <c r="D4" s="78">
        <v>1141</v>
      </c>
      <c r="E4" s="78">
        <v>2022</v>
      </c>
      <c r="F4" s="79">
        <v>3706265</v>
      </c>
    </row>
    <row r="5" spans="1:6" ht="30" customHeight="1">
      <c r="A5" s="193"/>
      <c r="B5" s="77" t="s">
        <v>118</v>
      </c>
      <c r="C5" s="77" t="s">
        <v>513</v>
      </c>
      <c r="D5" s="78">
        <v>1141</v>
      </c>
      <c r="E5" s="78">
        <v>2023</v>
      </c>
      <c r="F5" s="79">
        <v>876059</v>
      </c>
    </row>
    <row r="6" spans="1:6" ht="30" customHeight="1">
      <c r="A6" s="193"/>
      <c r="B6" s="77" t="s">
        <v>116</v>
      </c>
      <c r="C6" s="77" t="s">
        <v>514</v>
      </c>
      <c r="D6" s="78">
        <v>1141</v>
      </c>
      <c r="E6" s="78">
        <v>2023</v>
      </c>
      <c r="F6" s="79">
        <v>1325001</v>
      </c>
    </row>
    <row r="7" spans="1:6" ht="30" customHeight="1">
      <c r="A7" s="193"/>
      <c r="B7" s="77" t="s">
        <v>45</v>
      </c>
      <c r="C7" s="77" t="s">
        <v>515</v>
      </c>
      <c r="D7" s="78">
        <v>1141</v>
      </c>
      <c r="E7" s="78">
        <v>2023</v>
      </c>
      <c r="F7" s="79">
        <v>738246</v>
      </c>
    </row>
    <row r="8" spans="1:6" ht="30" customHeight="1">
      <c r="A8" s="193"/>
      <c r="B8" s="77" t="s">
        <v>75</v>
      </c>
      <c r="C8" s="77" t="s">
        <v>516</v>
      </c>
      <c r="D8" s="78">
        <v>1123</v>
      </c>
      <c r="E8" s="78">
        <v>2022</v>
      </c>
      <c r="F8" s="79">
        <v>43375</v>
      </c>
    </row>
    <row r="9" spans="1:6" ht="30" customHeight="1">
      <c r="A9" s="193"/>
      <c r="B9" s="77" t="s">
        <v>102</v>
      </c>
      <c r="C9" s="77" t="s">
        <v>517</v>
      </c>
      <c r="D9" s="78">
        <v>1141</v>
      </c>
      <c r="E9" s="78">
        <v>2023</v>
      </c>
      <c r="F9" s="79">
        <v>784619</v>
      </c>
    </row>
    <row r="10" spans="1:6" ht="30" customHeight="1">
      <c r="A10" s="193"/>
      <c r="B10" s="77" t="s">
        <v>44</v>
      </c>
      <c r="C10" s="77" t="s">
        <v>518</v>
      </c>
      <c r="D10" s="78">
        <v>1123</v>
      </c>
      <c r="E10" s="78">
        <v>2023</v>
      </c>
      <c r="F10" s="79">
        <v>135941</v>
      </c>
    </row>
    <row r="11" spans="1:6" ht="30" customHeight="1">
      <c r="A11" s="193"/>
      <c r="B11" s="77" t="s">
        <v>44</v>
      </c>
      <c r="C11" s="77" t="s">
        <v>519</v>
      </c>
      <c r="D11" s="78">
        <v>1141</v>
      </c>
      <c r="E11" s="78">
        <v>2023</v>
      </c>
      <c r="F11" s="79">
        <v>468255</v>
      </c>
    </row>
    <row r="12" spans="1:6" ht="30" customHeight="1">
      <c r="A12" s="193"/>
      <c r="B12" s="77" t="s">
        <v>44</v>
      </c>
      <c r="C12" s="77" t="s">
        <v>520</v>
      </c>
      <c r="D12" s="78">
        <v>1141</v>
      </c>
      <c r="E12" s="78">
        <v>2022</v>
      </c>
      <c r="F12" s="79">
        <v>2068914</v>
      </c>
    </row>
    <row r="13" spans="1:6" ht="30" customHeight="1">
      <c r="A13" s="193"/>
      <c r="B13" s="77" t="s">
        <v>521</v>
      </c>
      <c r="C13" s="77" t="s">
        <v>522</v>
      </c>
      <c r="D13" s="78">
        <v>1141</v>
      </c>
      <c r="E13" s="78">
        <v>2022</v>
      </c>
      <c r="F13" s="79">
        <v>193031</v>
      </c>
    </row>
    <row r="14" spans="1:6" ht="30" customHeight="1">
      <c r="A14" s="193"/>
      <c r="B14" s="77" t="s">
        <v>359</v>
      </c>
      <c r="C14" s="77" t="s">
        <v>523</v>
      </c>
      <c r="D14" s="78">
        <v>1121</v>
      </c>
      <c r="E14" s="78">
        <v>2023</v>
      </c>
      <c r="F14" s="79">
        <v>6312098</v>
      </c>
    </row>
    <row r="15" spans="1:6" ht="30" customHeight="1">
      <c r="A15" s="193"/>
      <c r="B15" s="77" t="s">
        <v>359</v>
      </c>
      <c r="C15" s="77" t="s">
        <v>524</v>
      </c>
      <c r="D15" s="78">
        <v>1122</v>
      </c>
      <c r="E15" s="78">
        <v>2023</v>
      </c>
      <c r="F15" s="79">
        <v>1803791</v>
      </c>
    </row>
    <row r="16" spans="1:6" ht="30" customHeight="1">
      <c r="A16" s="193"/>
      <c r="B16" s="77" t="s">
        <v>359</v>
      </c>
      <c r="C16" s="77" t="s">
        <v>525</v>
      </c>
      <c r="D16" s="77">
        <v>1123</v>
      </c>
      <c r="E16" s="77">
        <v>2023</v>
      </c>
      <c r="F16" s="79">
        <v>1625054</v>
      </c>
    </row>
    <row r="17" spans="1:7" ht="39" customHeight="1">
      <c r="A17" s="194" t="s">
        <v>0</v>
      </c>
      <c r="B17" s="195"/>
      <c r="C17" s="195"/>
      <c r="D17" s="196"/>
      <c r="E17" s="80"/>
      <c r="F17" s="81">
        <f>SUM(F4:F16)</f>
        <v>20080649</v>
      </c>
      <c r="G17" s="82"/>
    </row>
    <row r="18" spans="1:7" ht="30" customHeight="1">
      <c r="A18" s="187" t="s">
        <v>4</v>
      </c>
      <c r="B18" s="77" t="s">
        <v>441</v>
      </c>
      <c r="C18" s="77" t="s">
        <v>526</v>
      </c>
      <c r="D18" s="77">
        <v>1122</v>
      </c>
      <c r="E18" s="77">
        <v>2023</v>
      </c>
      <c r="F18" s="79">
        <v>1824706</v>
      </c>
      <c r="G18" s="82"/>
    </row>
    <row r="19" spans="1:7" ht="30" customHeight="1">
      <c r="A19" s="187"/>
      <c r="B19" s="77" t="s">
        <v>527</v>
      </c>
      <c r="C19" s="77" t="s">
        <v>528</v>
      </c>
      <c r="D19" s="77">
        <v>1122</v>
      </c>
      <c r="E19" s="77">
        <v>2022</v>
      </c>
      <c r="F19" s="79">
        <v>26825</v>
      </c>
      <c r="G19" s="82"/>
    </row>
    <row r="20" spans="1:7" ht="30" customHeight="1">
      <c r="A20" s="187"/>
      <c r="B20" s="77" t="s">
        <v>527</v>
      </c>
      <c r="C20" s="77" t="s">
        <v>529</v>
      </c>
      <c r="D20" s="77">
        <v>1122</v>
      </c>
      <c r="E20" s="77">
        <v>2023</v>
      </c>
      <c r="F20" s="79">
        <v>2115183</v>
      </c>
      <c r="G20" s="82"/>
    </row>
    <row r="21" spans="1:7" ht="30" customHeight="1">
      <c r="A21" s="187"/>
      <c r="B21" s="77" t="s">
        <v>527</v>
      </c>
      <c r="C21" s="77" t="s">
        <v>530</v>
      </c>
      <c r="D21" s="77">
        <v>1121</v>
      </c>
      <c r="E21" s="77">
        <v>2022</v>
      </c>
      <c r="F21" s="79">
        <v>4200965</v>
      </c>
      <c r="G21" s="82"/>
    </row>
    <row r="22" spans="1:7" ht="30" customHeight="1">
      <c r="A22" s="187"/>
      <c r="B22" s="77" t="s">
        <v>531</v>
      </c>
      <c r="C22" s="77" t="s">
        <v>532</v>
      </c>
      <c r="D22" s="77">
        <v>1121</v>
      </c>
      <c r="E22" s="77">
        <v>2022</v>
      </c>
      <c r="F22" s="79">
        <v>4555154</v>
      </c>
      <c r="G22" s="82"/>
    </row>
    <row r="23" spans="1:7" ht="30" customHeight="1">
      <c r="A23" s="187"/>
      <c r="B23" s="77" t="s">
        <v>531</v>
      </c>
      <c r="C23" s="77" t="s">
        <v>533</v>
      </c>
      <c r="D23" s="77">
        <v>1121</v>
      </c>
      <c r="E23" s="77">
        <v>2023</v>
      </c>
      <c r="F23" s="79">
        <v>4033046</v>
      </c>
      <c r="G23" s="82"/>
    </row>
    <row r="24" spans="1:7" ht="30" customHeight="1">
      <c r="A24" s="187"/>
      <c r="B24" s="77" t="s">
        <v>531</v>
      </c>
      <c r="C24" s="77" t="s">
        <v>534</v>
      </c>
      <c r="D24" s="77">
        <v>1122</v>
      </c>
      <c r="E24" s="77">
        <v>2023</v>
      </c>
      <c r="F24" s="79">
        <v>3551739</v>
      </c>
      <c r="G24" s="82"/>
    </row>
    <row r="25" spans="1:7" ht="30" customHeight="1">
      <c r="A25" s="187"/>
      <c r="B25" s="77" t="s">
        <v>322</v>
      </c>
      <c r="C25" s="77" t="s">
        <v>535</v>
      </c>
      <c r="D25" s="77">
        <v>1121</v>
      </c>
      <c r="E25" s="77">
        <v>2022</v>
      </c>
      <c r="F25" s="79">
        <v>7467306</v>
      </c>
      <c r="G25" s="82"/>
    </row>
    <row r="26" spans="1:7" ht="30" customHeight="1">
      <c r="A26" s="187"/>
      <c r="B26" s="77" t="s">
        <v>322</v>
      </c>
      <c r="C26" s="77" t="s">
        <v>536</v>
      </c>
      <c r="D26" s="77">
        <v>1122</v>
      </c>
      <c r="E26" s="77">
        <v>2022</v>
      </c>
      <c r="F26" s="79">
        <v>646374</v>
      </c>
      <c r="G26" s="82"/>
    </row>
    <row r="27" spans="1:7" ht="30" customHeight="1">
      <c r="A27" s="187"/>
      <c r="B27" s="77" t="s">
        <v>322</v>
      </c>
      <c r="C27" s="77" t="s">
        <v>537</v>
      </c>
      <c r="D27" s="77">
        <v>1121</v>
      </c>
      <c r="E27" s="77">
        <v>2023</v>
      </c>
      <c r="F27" s="79">
        <v>10201790</v>
      </c>
      <c r="G27" s="82"/>
    </row>
    <row r="28" spans="1:7" ht="30" customHeight="1">
      <c r="A28" s="187"/>
      <c r="B28" s="77" t="s">
        <v>322</v>
      </c>
      <c r="C28" s="77" t="s">
        <v>538</v>
      </c>
      <c r="D28" s="77">
        <v>1122</v>
      </c>
      <c r="E28" s="77">
        <v>2023</v>
      </c>
      <c r="F28" s="79">
        <v>4320943</v>
      </c>
      <c r="G28" s="82"/>
    </row>
    <row r="29" spans="1:7" ht="30" customHeight="1">
      <c r="A29" s="187"/>
      <c r="B29" s="77" t="s">
        <v>443</v>
      </c>
      <c r="C29" s="77" t="s">
        <v>539</v>
      </c>
      <c r="D29" s="77">
        <v>1122</v>
      </c>
      <c r="E29" s="77">
        <v>2023</v>
      </c>
      <c r="F29" s="79">
        <v>32741</v>
      </c>
      <c r="G29" s="82"/>
    </row>
    <row r="30" spans="1:7" ht="30" customHeight="1">
      <c r="A30" s="187"/>
      <c r="B30" s="77" t="s">
        <v>445</v>
      </c>
      <c r="C30" s="77" t="s">
        <v>540</v>
      </c>
      <c r="D30" s="77">
        <v>1122</v>
      </c>
      <c r="E30" s="77">
        <v>2022</v>
      </c>
      <c r="F30" s="79">
        <v>249286</v>
      </c>
      <c r="G30" s="82"/>
    </row>
    <row r="31" spans="1:7" ht="30" customHeight="1">
      <c r="A31" s="194" t="s">
        <v>0</v>
      </c>
      <c r="B31" s="195"/>
      <c r="C31" s="195"/>
      <c r="D31" s="196"/>
      <c r="E31" s="80"/>
      <c r="F31" s="81">
        <f>SUM(F18:F30)</f>
        <v>43226058</v>
      </c>
      <c r="G31" s="82"/>
    </row>
    <row r="32" spans="1:7" ht="30" customHeight="1">
      <c r="A32" s="187" t="s">
        <v>5</v>
      </c>
      <c r="B32" s="77" t="s">
        <v>328</v>
      </c>
      <c r="C32" s="77" t="s">
        <v>541</v>
      </c>
      <c r="D32" s="77">
        <v>1123</v>
      </c>
      <c r="E32" s="77">
        <v>2022</v>
      </c>
      <c r="F32" s="79">
        <v>1251459</v>
      </c>
      <c r="G32" s="82"/>
    </row>
    <row r="33" spans="1:7" ht="30" customHeight="1">
      <c r="A33" s="187"/>
      <c r="B33" s="77" t="s">
        <v>28</v>
      </c>
      <c r="C33" s="77" t="s">
        <v>542</v>
      </c>
      <c r="D33" s="77">
        <v>1123</v>
      </c>
      <c r="E33" s="77">
        <v>2023</v>
      </c>
      <c r="F33" s="79">
        <v>133690</v>
      </c>
      <c r="G33" s="82"/>
    </row>
    <row r="34" spans="1:7" ht="30" customHeight="1">
      <c r="A34" s="187"/>
      <c r="B34" s="77" t="s">
        <v>324</v>
      </c>
      <c r="C34" s="77" t="s">
        <v>543</v>
      </c>
      <c r="D34" s="77">
        <v>1123</v>
      </c>
      <c r="E34" s="77">
        <v>2022</v>
      </c>
      <c r="F34" s="79">
        <v>4398556</v>
      </c>
      <c r="G34" s="82"/>
    </row>
    <row r="35" spans="1:7" ht="30" customHeight="1">
      <c r="A35" s="187"/>
      <c r="B35" s="77" t="s">
        <v>18</v>
      </c>
      <c r="C35" s="77" t="s">
        <v>544</v>
      </c>
      <c r="D35" s="77">
        <v>1121</v>
      </c>
      <c r="E35" s="77">
        <v>2022</v>
      </c>
      <c r="F35" s="79">
        <v>6682112</v>
      </c>
      <c r="G35" s="82"/>
    </row>
    <row r="36" spans="1:7" ht="30" customHeight="1">
      <c r="A36" s="187"/>
      <c r="B36" s="77" t="s">
        <v>17</v>
      </c>
      <c r="C36" s="77" t="s">
        <v>545</v>
      </c>
      <c r="D36" s="77">
        <v>1122</v>
      </c>
      <c r="E36" s="77">
        <v>2022</v>
      </c>
      <c r="F36" s="79">
        <v>248726</v>
      </c>
      <c r="G36" s="82"/>
    </row>
    <row r="37" spans="1:7" ht="30" customHeight="1">
      <c r="A37" s="187"/>
      <c r="B37" s="77" t="s">
        <v>379</v>
      </c>
      <c r="C37" s="77" t="s">
        <v>546</v>
      </c>
      <c r="D37" s="77">
        <v>1121</v>
      </c>
      <c r="E37" s="77">
        <v>2022</v>
      </c>
      <c r="F37" s="79">
        <v>8399822</v>
      </c>
      <c r="G37" s="82"/>
    </row>
    <row r="38" spans="1:7" ht="30" customHeight="1">
      <c r="A38" s="187"/>
      <c r="B38" s="77" t="s">
        <v>379</v>
      </c>
      <c r="C38" s="77" t="s">
        <v>547</v>
      </c>
      <c r="D38" s="77">
        <v>1123</v>
      </c>
      <c r="E38" s="77">
        <v>2023</v>
      </c>
      <c r="F38" s="79">
        <v>1259501</v>
      </c>
      <c r="G38" s="82"/>
    </row>
    <row r="39" spans="1:7" ht="30" customHeight="1">
      <c r="A39" s="187"/>
      <c r="B39" s="77" t="s">
        <v>379</v>
      </c>
      <c r="C39" s="77" t="s">
        <v>548</v>
      </c>
      <c r="D39" s="77">
        <v>1122</v>
      </c>
      <c r="E39" s="77">
        <v>2023</v>
      </c>
      <c r="F39" s="79">
        <v>3258450</v>
      </c>
      <c r="G39" s="82"/>
    </row>
    <row r="40" spans="1:7" ht="30" customHeight="1">
      <c r="A40" s="187"/>
      <c r="B40" s="77" t="s">
        <v>332</v>
      </c>
      <c r="C40" s="77" t="s">
        <v>549</v>
      </c>
      <c r="D40" s="77">
        <v>1123</v>
      </c>
      <c r="E40" s="77">
        <v>2022</v>
      </c>
      <c r="F40" s="79">
        <v>7580052</v>
      </c>
      <c r="G40" s="82"/>
    </row>
    <row r="41" spans="1:7" ht="30" customHeight="1">
      <c r="A41" s="187"/>
      <c r="B41" s="77" t="s">
        <v>550</v>
      </c>
      <c r="C41" s="77" t="s">
        <v>551</v>
      </c>
      <c r="D41" s="77">
        <v>1141</v>
      </c>
      <c r="E41" s="77">
        <v>2022</v>
      </c>
      <c r="F41" s="79">
        <v>509815</v>
      </c>
      <c r="G41" s="82"/>
    </row>
    <row r="42" spans="1:7" ht="30" customHeight="1">
      <c r="A42" s="187"/>
      <c r="B42" s="77" t="s">
        <v>550</v>
      </c>
      <c r="C42" s="77" t="s">
        <v>552</v>
      </c>
      <c r="D42" s="77">
        <v>1122</v>
      </c>
      <c r="E42" s="77">
        <v>2022</v>
      </c>
      <c r="F42" s="79">
        <v>4571529</v>
      </c>
      <c r="G42" s="82"/>
    </row>
    <row r="43" spans="1:7" ht="30" customHeight="1">
      <c r="A43" s="187"/>
      <c r="B43" s="77" t="s">
        <v>553</v>
      </c>
      <c r="C43" s="77" t="s">
        <v>554</v>
      </c>
      <c r="D43" s="77">
        <v>1122</v>
      </c>
      <c r="E43" s="77">
        <v>2022</v>
      </c>
      <c r="F43" s="79">
        <v>5093728</v>
      </c>
      <c r="G43" s="82"/>
    </row>
    <row r="44" spans="1:7" ht="30" customHeight="1">
      <c r="A44" s="187"/>
      <c r="B44" s="77" t="s">
        <v>553</v>
      </c>
      <c r="C44" s="77" t="s">
        <v>555</v>
      </c>
      <c r="D44" s="77">
        <v>1123</v>
      </c>
      <c r="E44" s="77">
        <v>2022</v>
      </c>
      <c r="F44" s="79">
        <v>919023</v>
      </c>
      <c r="G44" s="82"/>
    </row>
    <row r="45" spans="1:7" ht="30" customHeight="1">
      <c r="A45" s="194" t="s">
        <v>0</v>
      </c>
      <c r="B45" s="195"/>
      <c r="C45" s="195"/>
      <c r="D45" s="196"/>
      <c r="E45" s="80"/>
      <c r="F45" s="81">
        <f>SUM(F32:F44)</f>
        <v>44306463</v>
      </c>
      <c r="G45" s="82"/>
    </row>
    <row r="46" spans="1:7" ht="47.25" customHeight="1">
      <c r="A46" s="83" t="s">
        <v>6</v>
      </c>
      <c r="B46" s="77" t="s">
        <v>470</v>
      </c>
      <c r="C46" s="84" t="s">
        <v>556</v>
      </c>
      <c r="D46" s="77">
        <v>1141</v>
      </c>
      <c r="E46" s="77">
        <v>2022</v>
      </c>
      <c r="F46" s="79">
        <v>3761207</v>
      </c>
      <c r="G46" s="82"/>
    </row>
    <row r="47" spans="1:6" ht="36.75" customHeight="1">
      <c r="A47" s="189"/>
      <c r="B47" s="190"/>
      <c r="C47" s="190"/>
      <c r="D47" s="190"/>
      <c r="E47" s="191"/>
      <c r="F47" s="85">
        <v>3761207</v>
      </c>
    </row>
    <row r="48" spans="1:7" ht="30" customHeight="1">
      <c r="A48" s="187" t="s">
        <v>7</v>
      </c>
      <c r="B48" s="77" t="s">
        <v>557</v>
      </c>
      <c r="C48" s="77" t="s">
        <v>558</v>
      </c>
      <c r="D48" s="77">
        <v>1122</v>
      </c>
      <c r="E48" s="77">
        <v>2023</v>
      </c>
      <c r="F48" s="79">
        <v>11261871</v>
      </c>
      <c r="G48" s="82"/>
    </row>
    <row r="49" spans="1:7" ht="30" customHeight="1">
      <c r="A49" s="187"/>
      <c r="B49" s="77" t="s">
        <v>557</v>
      </c>
      <c r="C49" s="77" t="s">
        <v>559</v>
      </c>
      <c r="D49" s="77">
        <v>1141</v>
      </c>
      <c r="E49" s="77">
        <v>2023</v>
      </c>
      <c r="F49" s="79">
        <v>57320</v>
      </c>
      <c r="G49" s="82"/>
    </row>
    <row r="50" spans="1:7" ht="30" customHeight="1">
      <c r="A50" s="187"/>
      <c r="B50" s="77" t="s">
        <v>557</v>
      </c>
      <c r="C50" s="77" t="s">
        <v>560</v>
      </c>
      <c r="D50" s="77">
        <v>1121</v>
      </c>
      <c r="E50" s="77">
        <v>2023</v>
      </c>
      <c r="F50" s="79">
        <v>99040</v>
      </c>
      <c r="G50" s="82"/>
    </row>
    <row r="51" spans="1:7" ht="30" customHeight="1">
      <c r="A51" s="187"/>
      <c r="B51" s="77" t="s">
        <v>474</v>
      </c>
      <c r="C51" s="77" t="s">
        <v>561</v>
      </c>
      <c r="D51" s="77">
        <v>1122</v>
      </c>
      <c r="E51" s="77">
        <v>2023</v>
      </c>
      <c r="F51" s="79">
        <v>279529</v>
      </c>
      <c r="G51" s="82"/>
    </row>
    <row r="52" spans="1:7" ht="30" customHeight="1">
      <c r="A52" s="187"/>
      <c r="B52" s="77" t="s">
        <v>562</v>
      </c>
      <c r="C52" s="77" t="s">
        <v>563</v>
      </c>
      <c r="D52" s="77">
        <v>1141</v>
      </c>
      <c r="E52" s="77">
        <v>2023</v>
      </c>
      <c r="F52" s="79">
        <v>352832</v>
      </c>
      <c r="G52" s="82"/>
    </row>
    <row r="53" spans="1:7" ht="30" customHeight="1">
      <c r="A53" s="187"/>
      <c r="B53" s="77" t="s">
        <v>562</v>
      </c>
      <c r="C53" s="77" t="s">
        <v>564</v>
      </c>
      <c r="D53" s="77">
        <v>1122</v>
      </c>
      <c r="E53" s="77">
        <v>2023</v>
      </c>
      <c r="F53" s="79">
        <v>402720</v>
      </c>
      <c r="G53" s="82"/>
    </row>
    <row r="54" spans="1:7" ht="30" customHeight="1">
      <c r="A54" s="187"/>
      <c r="B54" s="77" t="s">
        <v>562</v>
      </c>
      <c r="C54" s="77" t="s">
        <v>565</v>
      </c>
      <c r="D54" s="77">
        <v>1123</v>
      </c>
      <c r="E54" s="77">
        <v>2023</v>
      </c>
      <c r="F54" s="79">
        <v>475000</v>
      </c>
      <c r="G54" s="82"/>
    </row>
    <row r="55" spans="1:7" ht="30" customHeight="1">
      <c r="A55" s="182" t="s">
        <v>0</v>
      </c>
      <c r="B55" s="183"/>
      <c r="C55" s="183"/>
      <c r="D55" s="184"/>
      <c r="E55" s="86"/>
      <c r="F55" s="81">
        <f>SUM(F48:F54)</f>
        <v>12928312</v>
      </c>
      <c r="G55" s="82"/>
    </row>
    <row r="56" spans="1:7" ht="39.75" customHeight="1">
      <c r="A56" s="83" t="s">
        <v>8</v>
      </c>
      <c r="B56" s="77" t="s">
        <v>566</v>
      </c>
      <c r="C56" s="77" t="s">
        <v>567</v>
      </c>
      <c r="D56" s="77">
        <v>1123</v>
      </c>
      <c r="E56" s="77">
        <v>2023</v>
      </c>
      <c r="F56" s="79">
        <v>2699635</v>
      </c>
      <c r="G56" s="82"/>
    </row>
    <row r="57" spans="1:7" ht="30" customHeight="1">
      <c r="A57" s="182" t="s">
        <v>0</v>
      </c>
      <c r="B57" s="183"/>
      <c r="C57" s="183"/>
      <c r="D57" s="184"/>
      <c r="E57" s="86"/>
      <c r="F57" s="81">
        <v>2699635</v>
      </c>
      <c r="G57" s="82"/>
    </row>
    <row r="58" spans="1:7" ht="30" customHeight="1">
      <c r="A58" s="185" t="s">
        <v>14</v>
      </c>
      <c r="B58" s="77" t="s">
        <v>383</v>
      </c>
      <c r="C58" s="77" t="s">
        <v>568</v>
      </c>
      <c r="D58" s="77">
        <v>1122</v>
      </c>
      <c r="E58" s="77">
        <v>2023</v>
      </c>
      <c r="F58" s="79">
        <v>5231270</v>
      </c>
      <c r="G58" s="82"/>
    </row>
    <row r="59" spans="1:7" ht="30" customHeight="1">
      <c r="A59" s="186"/>
      <c r="B59" s="77" t="s">
        <v>385</v>
      </c>
      <c r="C59" s="77" t="s">
        <v>569</v>
      </c>
      <c r="D59" s="77">
        <v>1123</v>
      </c>
      <c r="E59" s="77">
        <v>2023</v>
      </c>
      <c r="F59" s="79">
        <v>2274984</v>
      </c>
      <c r="G59" s="123"/>
    </row>
    <row r="60" spans="1:7" ht="30" customHeight="1">
      <c r="A60" s="186"/>
      <c r="B60" s="77" t="s">
        <v>385</v>
      </c>
      <c r="C60" s="77" t="s">
        <v>570</v>
      </c>
      <c r="D60" s="77">
        <v>1122</v>
      </c>
      <c r="E60" s="77">
        <v>2023</v>
      </c>
      <c r="F60" s="79">
        <v>417205</v>
      </c>
      <c r="G60" s="88"/>
    </row>
    <row r="61" spans="1:7" ht="30" customHeight="1">
      <c r="A61" s="186"/>
      <c r="B61" s="77" t="s">
        <v>571</v>
      </c>
      <c r="C61" s="77" t="s">
        <v>572</v>
      </c>
      <c r="D61" s="77">
        <v>1123</v>
      </c>
      <c r="E61" s="77">
        <v>2023</v>
      </c>
      <c r="F61" s="79">
        <v>3332998</v>
      </c>
      <c r="G61" s="124"/>
    </row>
    <row r="62" spans="1:7" ht="30" customHeight="1">
      <c r="A62" s="188"/>
      <c r="B62" s="77" t="s">
        <v>571</v>
      </c>
      <c r="C62" s="77" t="s">
        <v>573</v>
      </c>
      <c r="D62" s="77">
        <v>1141</v>
      </c>
      <c r="E62" s="77">
        <v>2023</v>
      </c>
      <c r="F62" s="79">
        <v>5415269</v>
      </c>
      <c r="G62" s="82"/>
    </row>
    <row r="63" spans="1:7" ht="30" customHeight="1">
      <c r="A63" s="182" t="s">
        <v>0</v>
      </c>
      <c r="B63" s="183"/>
      <c r="C63" s="183"/>
      <c r="D63" s="184"/>
      <c r="E63" s="86"/>
      <c r="F63" s="81">
        <f>SUM(F58:F62)</f>
        <v>16671726</v>
      </c>
      <c r="G63" s="82"/>
    </row>
    <row r="64" spans="1:7" ht="30" customHeight="1">
      <c r="A64" s="187" t="s">
        <v>9</v>
      </c>
      <c r="B64" s="77" t="s">
        <v>34</v>
      </c>
      <c r="C64" s="77" t="s">
        <v>574</v>
      </c>
      <c r="D64" s="77">
        <v>1141</v>
      </c>
      <c r="E64" s="77">
        <v>2022</v>
      </c>
      <c r="F64" s="79">
        <v>1760201</v>
      </c>
      <c r="G64" s="82"/>
    </row>
    <row r="65" spans="1:7" ht="30" customHeight="1">
      <c r="A65" s="187"/>
      <c r="B65" s="77" t="s">
        <v>35</v>
      </c>
      <c r="C65" s="77" t="s">
        <v>575</v>
      </c>
      <c r="D65" s="77">
        <v>1123</v>
      </c>
      <c r="E65" s="77">
        <v>2022</v>
      </c>
      <c r="F65" s="79">
        <v>2034930</v>
      </c>
      <c r="G65" s="82"/>
    </row>
    <row r="66" spans="1:7" ht="30" customHeight="1">
      <c r="A66" s="187"/>
      <c r="B66" s="77" t="s">
        <v>37</v>
      </c>
      <c r="C66" s="77" t="s">
        <v>576</v>
      </c>
      <c r="D66" s="77">
        <v>1123</v>
      </c>
      <c r="E66" s="77">
        <v>2022</v>
      </c>
      <c r="F66" s="79">
        <v>3527026</v>
      </c>
      <c r="G66" s="82"/>
    </row>
    <row r="67" spans="1:7" ht="30" customHeight="1">
      <c r="A67" s="187"/>
      <c r="B67" s="77" t="s">
        <v>40</v>
      </c>
      <c r="C67" s="77" t="s">
        <v>577</v>
      </c>
      <c r="D67" s="77">
        <v>1123</v>
      </c>
      <c r="E67" s="77">
        <v>2022</v>
      </c>
      <c r="F67" s="79">
        <v>362887</v>
      </c>
      <c r="G67" s="82"/>
    </row>
    <row r="68" spans="1:7" ht="30" customHeight="1">
      <c r="A68" s="187"/>
      <c r="B68" s="77" t="s">
        <v>40</v>
      </c>
      <c r="C68" s="77" t="s">
        <v>578</v>
      </c>
      <c r="D68" s="77">
        <v>1141</v>
      </c>
      <c r="E68" s="77">
        <v>2022</v>
      </c>
      <c r="F68" s="79">
        <v>1032889</v>
      </c>
      <c r="G68" s="82"/>
    </row>
    <row r="69" spans="1:7" ht="30" customHeight="1">
      <c r="A69" s="187"/>
      <c r="B69" s="77" t="s">
        <v>41</v>
      </c>
      <c r="C69" s="77" t="s">
        <v>579</v>
      </c>
      <c r="D69" s="77">
        <v>1123</v>
      </c>
      <c r="E69" s="77">
        <v>2022</v>
      </c>
      <c r="F69" s="79">
        <v>53004</v>
      </c>
      <c r="G69" s="82"/>
    </row>
    <row r="70" spans="1:7" ht="30" customHeight="1">
      <c r="A70" s="187"/>
      <c r="B70" s="77" t="s">
        <v>41</v>
      </c>
      <c r="C70" s="77" t="s">
        <v>580</v>
      </c>
      <c r="D70" s="77">
        <v>1141</v>
      </c>
      <c r="E70" s="77">
        <v>2022</v>
      </c>
      <c r="F70" s="79">
        <v>675124</v>
      </c>
      <c r="G70" s="82"/>
    </row>
    <row r="71" spans="1:7" ht="30" customHeight="1">
      <c r="A71" s="187"/>
      <c r="B71" s="77" t="s">
        <v>42</v>
      </c>
      <c r="C71" s="77" t="s">
        <v>581</v>
      </c>
      <c r="D71" s="77">
        <v>1141</v>
      </c>
      <c r="E71" s="77">
        <v>2022</v>
      </c>
      <c r="F71" s="79">
        <v>398804</v>
      </c>
      <c r="G71" s="82"/>
    </row>
    <row r="72" spans="1:7" ht="30" customHeight="1">
      <c r="A72" s="187"/>
      <c r="B72" s="77" t="s">
        <v>43</v>
      </c>
      <c r="C72" s="77" t="s">
        <v>582</v>
      </c>
      <c r="D72" s="77">
        <v>1123</v>
      </c>
      <c r="E72" s="77">
        <v>2022</v>
      </c>
      <c r="F72" s="79">
        <v>2116558</v>
      </c>
      <c r="G72" s="82"/>
    </row>
    <row r="73" spans="1:7" ht="30" customHeight="1">
      <c r="A73" s="182" t="s">
        <v>0</v>
      </c>
      <c r="B73" s="183"/>
      <c r="C73" s="183"/>
      <c r="D73" s="184"/>
      <c r="E73" s="86"/>
      <c r="F73" s="81">
        <f>SUM(F64:F72)</f>
        <v>11961423</v>
      </c>
      <c r="G73" s="82"/>
    </row>
    <row r="74" spans="1:7" ht="39.75" customHeight="1">
      <c r="A74" s="83" t="s">
        <v>13</v>
      </c>
      <c r="B74" s="77" t="s">
        <v>583</v>
      </c>
      <c r="C74" s="77" t="s">
        <v>584</v>
      </c>
      <c r="D74" s="77">
        <v>1141</v>
      </c>
      <c r="E74" s="77">
        <v>2023</v>
      </c>
      <c r="F74" s="79">
        <v>681704</v>
      </c>
      <c r="G74" s="82"/>
    </row>
    <row r="75" spans="1:7" ht="30" customHeight="1">
      <c r="A75" s="182" t="s">
        <v>0</v>
      </c>
      <c r="B75" s="183"/>
      <c r="C75" s="183"/>
      <c r="D75" s="184"/>
      <c r="E75" s="86"/>
      <c r="F75" s="89">
        <v>681704</v>
      </c>
      <c r="G75" s="82"/>
    </row>
    <row r="76" spans="1:7" ht="39.75" customHeight="1">
      <c r="A76" s="185" t="s">
        <v>10</v>
      </c>
      <c r="B76" s="77" t="s">
        <v>27</v>
      </c>
      <c r="C76" s="77" t="s">
        <v>585</v>
      </c>
      <c r="D76" s="77">
        <v>1141</v>
      </c>
      <c r="E76" s="77">
        <v>2022</v>
      </c>
      <c r="F76" s="79">
        <v>486023</v>
      </c>
      <c r="G76" s="82"/>
    </row>
    <row r="77" spans="1:7" ht="39.75" customHeight="1">
      <c r="A77" s="186"/>
      <c r="B77" s="77" t="s">
        <v>27</v>
      </c>
      <c r="C77" s="77" t="s">
        <v>586</v>
      </c>
      <c r="D77" s="77">
        <v>1123</v>
      </c>
      <c r="E77" s="77">
        <v>2023</v>
      </c>
      <c r="F77" s="79">
        <v>67031</v>
      </c>
      <c r="G77" s="82"/>
    </row>
    <row r="78" spans="1:7" ht="39.75" customHeight="1">
      <c r="A78" s="186"/>
      <c r="B78" s="77" t="s">
        <v>27</v>
      </c>
      <c r="C78" s="77" t="s">
        <v>587</v>
      </c>
      <c r="D78" s="77">
        <v>1141</v>
      </c>
      <c r="E78" s="77">
        <v>2023</v>
      </c>
      <c r="F78" s="79">
        <v>82475</v>
      </c>
      <c r="G78" s="82"/>
    </row>
    <row r="79" spans="1:7" ht="39.75" customHeight="1">
      <c r="A79" s="188"/>
      <c r="B79" s="77" t="s">
        <v>274</v>
      </c>
      <c r="C79" s="77" t="s">
        <v>588</v>
      </c>
      <c r="D79" s="77">
        <v>1141</v>
      </c>
      <c r="E79" s="77">
        <v>2023</v>
      </c>
      <c r="F79" s="79">
        <v>1295374</v>
      </c>
      <c r="G79" s="82"/>
    </row>
    <row r="80" spans="1:7" ht="30" customHeight="1">
      <c r="A80" s="182" t="s">
        <v>0</v>
      </c>
      <c r="B80" s="183"/>
      <c r="C80" s="183"/>
      <c r="D80" s="184"/>
      <c r="E80" s="86"/>
      <c r="F80" s="81">
        <f>SUM(F76:F79)</f>
        <v>1930903</v>
      </c>
      <c r="G80" s="82"/>
    </row>
    <row r="81" spans="1:7" ht="39.75" customHeight="1">
      <c r="A81" s="185" t="s">
        <v>85</v>
      </c>
      <c r="B81" s="77" t="s">
        <v>186</v>
      </c>
      <c r="C81" s="77" t="s">
        <v>589</v>
      </c>
      <c r="D81" s="77">
        <v>1122</v>
      </c>
      <c r="E81" s="77">
        <v>2023</v>
      </c>
      <c r="F81" s="79">
        <v>33280</v>
      </c>
      <c r="G81" s="82"/>
    </row>
    <row r="82" spans="1:7" ht="39.75" customHeight="1">
      <c r="A82" s="186"/>
      <c r="B82" s="77" t="s">
        <v>180</v>
      </c>
      <c r="C82" s="77" t="s">
        <v>590</v>
      </c>
      <c r="D82" s="77">
        <v>1122</v>
      </c>
      <c r="E82" s="77">
        <v>2023</v>
      </c>
      <c r="F82" s="79">
        <v>108440</v>
      </c>
      <c r="G82" s="82"/>
    </row>
    <row r="83" spans="1:7" ht="39.75" customHeight="1">
      <c r="A83" s="186"/>
      <c r="B83" s="77" t="s">
        <v>404</v>
      </c>
      <c r="C83" s="77" t="s">
        <v>591</v>
      </c>
      <c r="D83" s="77">
        <v>1122</v>
      </c>
      <c r="E83" s="77">
        <v>2023</v>
      </c>
      <c r="F83" s="79">
        <v>684780</v>
      </c>
      <c r="G83" s="82"/>
    </row>
    <row r="84" spans="1:7" ht="39.75" customHeight="1">
      <c r="A84" s="186"/>
      <c r="B84" s="77" t="s">
        <v>404</v>
      </c>
      <c r="C84" s="77" t="s">
        <v>592</v>
      </c>
      <c r="D84" s="77">
        <v>1123</v>
      </c>
      <c r="E84" s="77">
        <v>2023</v>
      </c>
      <c r="F84" s="79">
        <v>521380</v>
      </c>
      <c r="G84" s="82"/>
    </row>
    <row r="85" spans="1:7" ht="39.75" customHeight="1">
      <c r="A85" s="186"/>
      <c r="B85" s="77" t="s">
        <v>593</v>
      </c>
      <c r="C85" s="77" t="s">
        <v>594</v>
      </c>
      <c r="D85" s="77">
        <v>1123</v>
      </c>
      <c r="E85" s="77">
        <v>2023</v>
      </c>
      <c r="F85" s="79">
        <v>352044</v>
      </c>
      <c r="G85" s="82"/>
    </row>
    <row r="86" spans="1:7" ht="39.75" customHeight="1">
      <c r="A86" s="186"/>
      <c r="B86" s="77" t="s">
        <v>233</v>
      </c>
      <c r="C86" s="77" t="s">
        <v>595</v>
      </c>
      <c r="D86" s="77">
        <v>1123</v>
      </c>
      <c r="E86" s="77">
        <v>2023</v>
      </c>
      <c r="F86" s="79">
        <v>173102</v>
      </c>
      <c r="G86" s="82"/>
    </row>
    <row r="87" spans="1:7" ht="39.75" customHeight="1">
      <c r="A87" s="186"/>
      <c r="B87" s="77" t="s">
        <v>233</v>
      </c>
      <c r="C87" s="77" t="s">
        <v>596</v>
      </c>
      <c r="D87" s="77">
        <v>1141</v>
      </c>
      <c r="E87" s="77">
        <v>2023</v>
      </c>
      <c r="F87" s="79">
        <v>188831</v>
      </c>
      <c r="G87" s="82"/>
    </row>
    <row r="88" spans="1:7" ht="39.75" customHeight="1">
      <c r="A88" s="186"/>
      <c r="B88" s="77" t="s">
        <v>597</v>
      </c>
      <c r="C88" s="77" t="s">
        <v>598</v>
      </c>
      <c r="D88" s="77">
        <v>1141</v>
      </c>
      <c r="E88" s="77">
        <v>2022</v>
      </c>
      <c r="F88" s="79">
        <v>1682931</v>
      </c>
      <c r="G88" s="82"/>
    </row>
    <row r="89" spans="1:7" ht="39.75" customHeight="1">
      <c r="A89" s="186"/>
      <c r="B89" s="77" t="s">
        <v>237</v>
      </c>
      <c r="C89" s="77" t="s">
        <v>599</v>
      </c>
      <c r="D89" s="77">
        <v>1141</v>
      </c>
      <c r="E89" s="77">
        <v>2022</v>
      </c>
      <c r="F89" s="79">
        <v>1748594</v>
      </c>
      <c r="G89" s="82"/>
    </row>
    <row r="90" spans="1:7" ht="39.75" customHeight="1">
      <c r="A90" s="186"/>
      <c r="B90" s="77" t="s">
        <v>410</v>
      </c>
      <c r="C90" s="77" t="s">
        <v>600</v>
      </c>
      <c r="D90" s="77">
        <v>1122</v>
      </c>
      <c r="E90" s="77">
        <v>2023</v>
      </c>
      <c r="F90" s="79">
        <v>1355962</v>
      </c>
      <c r="G90" s="82"/>
    </row>
    <row r="91" spans="1:7" ht="39.75" customHeight="1">
      <c r="A91" s="186"/>
      <c r="B91" s="77" t="s">
        <v>410</v>
      </c>
      <c r="C91" s="77" t="s">
        <v>601</v>
      </c>
      <c r="D91" s="77">
        <v>1123</v>
      </c>
      <c r="E91" s="77">
        <v>2023</v>
      </c>
      <c r="F91" s="79">
        <v>1393532</v>
      </c>
      <c r="G91" s="82"/>
    </row>
    <row r="92" spans="1:7" ht="39.75" customHeight="1">
      <c r="A92" s="188"/>
      <c r="B92" s="77" t="s">
        <v>86</v>
      </c>
      <c r="C92" s="77" t="s">
        <v>602</v>
      </c>
      <c r="D92" s="77">
        <v>1123</v>
      </c>
      <c r="E92" s="77">
        <v>2023</v>
      </c>
      <c r="F92" s="79">
        <v>69838</v>
      </c>
      <c r="G92" s="82"/>
    </row>
    <row r="93" spans="1:7" ht="30" customHeight="1">
      <c r="A93" s="182" t="s">
        <v>0</v>
      </c>
      <c r="B93" s="183"/>
      <c r="C93" s="183"/>
      <c r="D93" s="184"/>
      <c r="E93" s="86"/>
      <c r="F93" s="81">
        <f>SUM(F81:F92)</f>
        <v>8312714</v>
      </c>
      <c r="G93" s="82"/>
    </row>
    <row r="94" spans="1:7" ht="45.75" customHeight="1">
      <c r="A94" s="87" t="s">
        <v>15</v>
      </c>
      <c r="B94" s="77" t="s">
        <v>603</v>
      </c>
      <c r="C94" s="77" t="s">
        <v>604</v>
      </c>
      <c r="D94" s="77">
        <v>1123</v>
      </c>
      <c r="E94" s="77">
        <v>2023</v>
      </c>
      <c r="F94" s="79">
        <v>688685</v>
      </c>
      <c r="G94" s="82"/>
    </row>
    <row r="95" spans="1:7" ht="30" customHeight="1">
      <c r="A95" s="182" t="s">
        <v>0</v>
      </c>
      <c r="B95" s="183"/>
      <c r="C95" s="183"/>
      <c r="D95" s="184"/>
      <c r="E95" s="86"/>
      <c r="F95" s="81">
        <f>SUM(F94:F94)</f>
        <v>688685</v>
      </c>
      <c r="G95" s="82"/>
    </row>
    <row r="96" spans="1:7" ht="39.75" customHeight="1">
      <c r="A96" s="185" t="s">
        <v>11</v>
      </c>
      <c r="B96" s="77" t="s">
        <v>439</v>
      </c>
      <c r="C96" s="77" t="s">
        <v>605</v>
      </c>
      <c r="D96" s="77">
        <v>1141</v>
      </c>
      <c r="E96" s="77">
        <v>2022</v>
      </c>
      <c r="F96" s="79">
        <v>4182070</v>
      </c>
      <c r="G96" s="82"/>
    </row>
    <row r="97" spans="1:7" ht="39.75" customHeight="1">
      <c r="A97" s="186"/>
      <c r="B97" s="77" t="s">
        <v>497</v>
      </c>
      <c r="C97" s="77" t="s">
        <v>606</v>
      </c>
      <c r="D97" s="77">
        <v>1141</v>
      </c>
      <c r="E97" s="77">
        <v>2022</v>
      </c>
      <c r="F97" s="79">
        <v>4663844</v>
      </c>
      <c r="G97" s="82"/>
    </row>
    <row r="98" spans="1:7" ht="39.75" customHeight="1">
      <c r="A98" s="186"/>
      <c r="B98" s="77" t="s">
        <v>607</v>
      </c>
      <c r="C98" s="77" t="s">
        <v>608</v>
      </c>
      <c r="D98" s="77">
        <v>1141</v>
      </c>
      <c r="E98" s="77">
        <v>2022</v>
      </c>
      <c r="F98" s="79">
        <v>5418930</v>
      </c>
      <c r="G98" s="82"/>
    </row>
    <row r="99" spans="1:7" ht="30" customHeight="1">
      <c r="A99" s="182" t="s">
        <v>0</v>
      </c>
      <c r="B99" s="183"/>
      <c r="C99" s="183"/>
      <c r="D99" s="184"/>
      <c r="E99" s="86"/>
      <c r="F99" s="81">
        <f>SUM(F96:F98)</f>
        <v>14264844</v>
      </c>
      <c r="G99" s="82"/>
    </row>
    <row r="100" spans="1:7" ht="39.75" customHeight="1">
      <c r="A100" s="186" t="s">
        <v>12</v>
      </c>
      <c r="B100" s="77" t="s">
        <v>46</v>
      </c>
      <c r="C100" s="77" t="s">
        <v>609</v>
      </c>
      <c r="D100" s="77">
        <v>1141</v>
      </c>
      <c r="E100" s="77">
        <v>2023</v>
      </c>
      <c r="F100" s="79">
        <v>1257118</v>
      </c>
      <c r="G100" s="82"/>
    </row>
    <row r="101" spans="1:7" ht="39.75" customHeight="1">
      <c r="A101" s="186"/>
      <c r="B101" s="77" t="s">
        <v>320</v>
      </c>
      <c r="C101" s="77" t="s">
        <v>610</v>
      </c>
      <c r="D101" s="77">
        <v>1123</v>
      </c>
      <c r="E101" s="77">
        <v>2023</v>
      </c>
      <c r="F101" s="79">
        <v>2944380</v>
      </c>
      <c r="G101" s="82"/>
    </row>
    <row r="102" spans="1:7" ht="39.75" customHeight="1">
      <c r="A102" s="186"/>
      <c r="B102" s="77" t="s">
        <v>611</v>
      </c>
      <c r="C102" s="77" t="s">
        <v>612</v>
      </c>
      <c r="D102" s="77">
        <v>1122</v>
      </c>
      <c r="E102" s="77">
        <v>2023</v>
      </c>
      <c r="F102" s="79">
        <v>83144</v>
      </c>
      <c r="G102" s="82"/>
    </row>
    <row r="103" spans="1:7" ht="39.75" customHeight="1">
      <c r="A103" s="186"/>
      <c r="B103" s="77" t="s">
        <v>613</v>
      </c>
      <c r="C103" s="77" t="s">
        <v>614</v>
      </c>
      <c r="D103" s="77">
        <v>1123</v>
      </c>
      <c r="E103" s="77">
        <v>2023</v>
      </c>
      <c r="F103" s="79">
        <v>357080</v>
      </c>
      <c r="G103" s="82"/>
    </row>
    <row r="104" spans="1:7" ht="39.75" customHeight="1">
      <c r="A104" s="186"/>
      <c r="B104" s="77" t="s">
        <v>613</v>
      </c>
      <c r="C104" s="77" t="s">
        <v>615</v>
      </c>
      <c r="D104" s="77">
        <v>1141</v>
      </c>
      <c r="E104" s="77">
        <v>2023</v>
      </c>
      <c r="F104" s="79">
        <v>77000</v>
      </c>
      <c r="G104" s="82"/>
    </row>
    <row r="105" spans="1:7" ht="39.75" customHeight="1">
      <c r="A105" s="186"/>
      <c r="B105" s="77" t="s">
        <v>616</v>
      </c>
      <c r="C105" s="77" t="s">
        <v>617</v>
      </c>
      <c r="D105" s="77">
        <v>1123</v>
      </c>
      <c r="E105" s="77">
        <v>2022</v>
      </c>
      <c r="F105" s="79">
        <v>481346</v>
      </c>
      <c r="G105" s="82"/>
    </row>
    <row r="106" spans="1:7" ht="39.75" customHeight="1">
      <c r="A106" s="186"/>
      <c r="B106" s="77" t="s">
        <v>616</v>
      </c>
      <c r="C106" s="77" t="s">
        <v>618</v>
      </c>
      <c r="D106" s="77">
        <v>1123</v>
      </c>
      <c r="E106" s="77">
        <v>2023</v>
      </c>
      <c r="F106" s="79">
        <v>5078903</v>
      </c>
      <c r="G106" s="82"/>
    </row>
    <row r="107" spans="1:7" ht="39.75" customHeight="1">
      <c r="A107" s="186"/>
      <c r="B107" s="77" t="s">
        <v>616</v>
      </c>
      <c r="C107" s="77" t="s">
        <v>619</v>
      </c>
      <c r="D107" s="77">
        <v>1122</v>
      </c>
      <c r="E107" s="77">
        <v>2023</v>
      </c>
      <c r="F107" s="79">
        <v>5341747</v>
      </c>
      <c r="G107" s="82"/>
    </row>
    <row r="108" spans="1:7" ht="39.75" customHeight="1">
      <c r="A108" s="186"/>
      <c r="B108" s="77" t="s">
        <v>620</v>
      </c>
      <c r="C108" s="77" t="s">
        <v>621</v>
      </c>
      <c r="D108" s="77">
        <v>1122</v>
      </c>
      <c r="E108" s="77">
        <v>2022</v>
      </c>
      <c r="F108" s="79">
        <v>25599</v>
      </c>
      <c r="G108" s="82"/>
    </row>
    <row r="109" spans="1:7" ht="39.75" customHeight="1">
      <c r="A109" s="186"/>
      <c r="B109" s="77" t="s">
        <v>620</v>
      </c>
      <c r="C109" s="77" t="s">
        <v>622</v>
      </c>
      <c r="D109" s="77">
        <v>1122</v>
      </c>
      <c r="E109" s="77">
        <v>2023</v>
      </c>
      <c r="F109" s="79">
        <v>1686872</v>
      </c>
      <c r="G109" s="82"/>
    </row>
    <row r="110" spans="1:7" ht="43.5" customHeight="1">
      <c r="A110" s="182" t="s">
        <v>0</v>
      </c>
      <c r="B110" s="183"/>
      <c r="C110" s="183"/>
      <c r="D110" s="184"/>
      <c r="E110" s="86"/>
      <c r="F110" s="81">
        <f>SUM(F100:F109)</f>
        <v>17333189</v>
      </c>
      <c r="G110" s="82"/>
    </row>
    <row r="111" spans="1:7" ht="58.5" customHeight="1">
      <c r="A111" s="182" t="s">
        <v>1</v>
      </c>
      <c r="B111" s="183"/>
      <c r="C111" s="183"/>
      <c r="D111" s="184"/>
      <c r="E111" s="86"/>
      <c r="F111" s="81">
        <f>F17+F31+F45+F47+F55+F57+F63+F73+F75+F80+F93+F95+F99+F110</f>
        <v>198847512</v>
      </c>
      <c r="G111" s="82"/>
    </row>
  </sheetData>
  <sheetProtection/>
  <mergeCells count="26">
    <mergeCell ref="A93:D93"/>
    <mergeCell ref="A110:D110"/>
    <mergeCell ref="A2:F2"/>
    <mergeCell ref="A4:A16"/>
    <mergeCell ref="A17:D17"/>
    <mergeCell ref="A18:A30"/>
    <mergeCell ref="A31:D31"/>
    <mergeCell ref="A32:A44"/>
    <mergeCell ref="A45:D45"/>
    <mergeCell ref="A81:A92"/>
    <mergeCell ref="A47:E47"/>
    <mergeCell ref="A48:A54"/>
    <mergeCell ref="A55:D55"/>
    <mergeCell ref="A57:D57"/>
    <mergeCell ref="A58:A62"/>
    <mergeCell ref="A63:D63"/>
    <mergeCell ref="A95:D95"/>
    <mergeCell ref="A96:A98"/>
    <mergeCell ref="A99:D99"/>
    <mergeCell ref="A100:A109"/>
    <mergeCell ref="A111:D111"/>
    <mergeCell ref="A64:A72"/>
    <mergeCell ref="A73:D73"/>
    <mergeCell ref="A75:D75"/>
    <mergeCell ref="A76:A79"/>
    <mergeCell ref="A80:D80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2" manualBreakCount="2">
    <brk id="47" max="255" man="1"/>
    <brk id="9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60" zoomScaleNormal="60" zoomScalePageLayoutView="0" workbookViewId="0" topLeftCell="A10">
      <selection activeCell="E15" sqref="E15"/>
    </sheetView>
  </sheetViews>
  <sheetFormatPr defaultColWidth="9.140625" defaultRowHeight="12.75"/>
  <cols>
    <col min="1" max="1" width="28.00390625" style="25" customWidth="1"/>
    <col min="2" max="2" width="31.57421875" style="25" customWidth="1"/>
    <col min="3" max="3" width="28.7109375" style="25" customWidth="1"/>
    <col min="4" max="4" width="20.28125" style="25" customWidth="1"/>
    <col min="5" max="5" width="23.421875" style="25" customWidth="1"/>
    <col min="6" max="6" width="20.57421875" style="25" customWidth="1"/>
    <col min="7" max="16384" width="9.140625" style="25" customWidth="1"/>
  </cols>
  <sheetData>
    <row r="1" ht="21" thickBot="1">
      <c r="F1" s="137" t="s">
        <v>284</v>
      </c>
    </row>
    <row r="2" spans="1:6" ht="61.5" customHeight="1">
      <c r="A2" s="252" t="s">
        <v>711</v>
      </c>
      <c r="B2" s="253"/>
      <c r="C2" s="254"/>
      <c r="D2" s="62"/>
      <c r="E2" s="62"/>
      <c r="F2" s="62"/>
    </row>
    <row r="3" spans="1:6" ht="24" customHeight="1">
      <c r="A3" s="275" t="s">
        <v>2</v>
      </c>
      <c r="B3" s="269" t="s">
        <v>280</v>
      </c>
      <c r="C3" s="270"/>
      <c r="D3" s="63"/>
      <c r="E3" s="63"/>
      <c r="F3" s="63"/>
    </row>
    <row r="4" spans="1:6" ht="25.5" customHeight="1">
      <c r="A4" s="275"/>
      <c r="B4" s="269"/>
      <c r="C4" s="270"/>
      <c r="D4" s="63"/>
      <c r="E4" s="63"/>
      <c r="F4" s="63"/>
    </row>
    <row r="5" spans="1:3" ht="43.5" customHeight="1">
      <c r="A5" s="275"/>
      <c r="B5" s="158">
        <v>2312</v>
      </c>
      <c r="C5" s="284" t="s">
        <v>29</v>
      </c>
    </row>
    <row r="6" spans="1:3" ht="48" customHeight="1">
      <c r="A6" s="275"/>
      <c r="B6" s="159" t="s">
        <v>66</v>
      </c>
      <c r="C6" s="284"/>
    </row>
    <row r="7" spans="1:3" ht="49.5" customHeight="1">
      <c r="A7" s="160" t="s">
        <v>9</v>
      </c>
      <c r="B7" s="51">
        <v>5922</v>
      </c>
      <c r="C7" s="161">
        <f>SUM(B7:B7)</f>
        <v>5922</v>
      </c>
    </row>
    <row r="8" spans="1:3" ht="49.5" customHeight="1">
      <c r="A8" s="160" t="s">
        <v>10</v>
      </c>
      <c r="B8" s="51">
        <v>1755</v>
      </c>
      <c r="C8" s="161">
        <f>SUM(B8:B8)</f>
        <v>1755</v>
      </c>
    </row>
    <row r="9" spans="1:3" ht="39.75" customHeight="1" thickBot="1">
      <c r="A9" s="162" t="s">
        <v>1</v>
      </c>
      <c r="B9" s="163">
        <f>SUM(B7:B8)</f>
        <v>7677</v>
      </c>
      <c r="C9" s="163">
        <f>SUM(C7:C8)</f>
        <v>7677</v>
      </c>
    </row>
    <row r="10" ht="18" customHeight="1"/>
    <row r="11" ht="13.5" thickBot="1"/>
    <row r="12" spans="1:5" ht="39.75" customHeight="1">
      <c r="A12" s="285" t="s">
        <v>712</v>
      </c>
      <c r="B12" s="286"/>
      <c r="C12" s="286"/>
      <c r="D12" s="286"/>
      <c r="E12" s="287"/>
    </row>
    <row r="13" spans="1:5" ht="64.5" customHeight="1">
      <c r="A13" s="164" t="s">
        <v>21</v>
      </c>
      <c r="B13" s="165" t="s">
        <v>19</v>
      </c>
      <c r="C13" s="165" t="s">
        <v>16</v>
      </c>
      <c r="D13" s="165" t="s">
        <v>20</v>
      </c>
      <c r="E13" s="166" t="s">
        <v>29</v>
      </c>
    </row>
    <row r="14" spans="1:5" ht="55.5" customHeight="1" thickBot="1">
      <c r="A14" s="167" t="s">
        <v>11</v>
      </c>
      <c r="B14" s="168" t="s">
        <v>439</v>
      </c>
      <c r="C14" s="168" t="s">
        <v>440</v>
      </c>
      <c r="D14" s="169">
        <v>2312</v>
      </c>
      <c r="E14" s="170">
        <v>25668</v>
      </c>
    </row>
    <row r="15" spans="1:5" ht="38.25" customHeight="1" thickBot="1">
      <c r="A15" s="288" t="s">
        <v>1</v>
      </c>
      <c r="B15" s="289"/>
      <c r="C15" s="289"/>
      <c r="D15" s="289"/>
      <c r="E15" s="171">
        <f>SUM(E14)</f>
        <v>25668</v>
      </c>
    </row>
    <row r="16" spans="1:5" ht="18.75">
      <c r="A16" s="26"/>
      <c r="B16" s="26"/>
      <c r="C16" s="26"/>
      <c r="D16" s="26"/>
      <c r="E16" s="27"/>
    </row>
    <row r="17" spans="1:5" ht="18.75">
      <c r="A17" s="26"/>
      <c r="B17" s="26"/>
      <c r="C17" s="26"/>
      <c r="D17" s="26"/>
      <c r="E17" s="27"/>
    </row>
    <row r="18" spans="1:5" ht="19.5" thickBot="1">
      <c r="A18" s="26"/>
      <c r="B18" s="26"/>
      <c r="C18" s="26"/>
      <c r="D18" s="26"/>
      <c r="E18" s="27"/>
    </row>
    <row r="19" spans="1:6" ht="52.5" customHeight="1" thickBot="1">
      <c r="A19" s="271" t="s">
        <v>713</v>
      </c>
      <c r="B19" s="272"/>
      <c r="C19" s="272"/>
      <c r="D19" s="272"/>
      <c r="E19" s="272"/>
      <c r="F19" s="273"/>
    </row>
    <row r="20" spans="1:6" ht="12.75">
      <c r="A20" s="274" t="s">
        <v>2</v>
      </c>
      <c r="B20" s="276" t="s">
        <v>280</v>
      </c>
      <c r="C20" s="277"/>
      <c r="D20" s="277"/>
      <c r="E20" s="277"/>
      <c r="F20" s="278"/>
    </row>
    <row r="21" spans="1:6" ht="21.75" customHeight="1">
      <c r="A21" s="275"/>
      <c r="B21" s="279"/>
      <c r="C21" s="280"/>
      <c r="D21" s="280"/>
      <c r="E21" s="280"/>
      <c r="F21" s="281"/>
    </row>
    <row r="22" spans="1:6" ht="45" customHeight="1">
      <c r="A22" s="275"/>
      <c r="B22" s="158">
        <v>2311</v>
      </c>
      <c r="C22" s="158">
        <v>2311</v>
      </c>
      <c r="D22" s="158">
        <v>2312</v>
      </c>
      <c r="E22" s="158">
        <v>2312</v>
      </c>
      <c r="F22" s="282" t="s">
        <v>29</v>
      </c>
    </row>
    <row r="23" spans="1:6" ht="33.75" customHeight="1">
      <c r="A23" s="275"/>
      <c r="B23" s="159" t="s">
        <v>66</v>
      </c>
      <c r="C23" s="159" t="s">
        <v>67</v>
      </c>
      <c r="D23" s="159" t="s">
        <v>66</v>
      </c>
      <c r="E23" s="159" t="s">
        <v>67</v>
      </c>
      <c r="F23" s="283"/>
    </row>
    <row r="24" spans="1:6" ht="39.75" customHeight="1">
      <c r="A24" s="172" t="s">
        <v>3</v>
      </c>
      <c r="B24" s="173"/>
      <c r="C24" s="173"/>
      <c r="D24" s="174">
        <v>35</v>
      </c>
      <c r="E24" s="174"/>
      <c r="F24" s="175">
        <f>SUM(B24:E24)</f>
        <v>35</v>
      </c>
    </row>
    <row r="25" spans="1:6" ht="39.75" customHeight="1">
      <c r="A25" s="172" t="s">
        <v>121</v>
      </c>
      <c r="B25" s="173"/>
      <c r="C25" s="173"/>
      <c r="D25" s="174">
        <v>19814</v>
      </c>
      <c r="E25" s="174">
        <v>1081</v>
      </c>
      <c r="F25" s="175">
        <f aca="true" t="shared" si="0" ref="F25:F33">SUM(B25:E25)</f>
        <v>20895</v>
      </c>
    </row>
    <row r="26" spans="1:6" ht="39.75" customHeight="1">
      <c r="A26" s="172" t="s">
        <v>143</v>
      </c>
      <c r="B26" s="176">
        <v>2370</v>
      </c>
      <c r="C26" s="176">
        <v>3210</v>
      </c>
      <c r="D26" s="174">
        <v>1745</v>
      </c>
      <c r="E26" s="174">
        <v>150</v>
      </c>
      <c r="F26" s="175">
        <f t="shared" si="0"/>
        <v>7475</v>
      </c>
    </row>
    <row r="27" spans="1:6" ht="39.75" customHeight="1">
      <c r="A27" s="172" t="s">
        <v>6</v>
      </c>
      <c r="B27" s="174">
        <v>6070</v>
      </c>
      <c r="C27" s="174"/>
      <c r="D27" s="174">
        <v>5848</v>
      </c>
      <c r="E27" s="174"/>
      <c r="F27" s="175">
        <f t="shared" si="0"/>
        <v>11918</v>
      </c>
    </row>
    <row r="28" spans="1:6" ht="39.75" customHeight="1">
      <c r="A28" s="172" t="s">
        <v>9</v>
      </c>
      <c r="B28" s="174">
        <v>413</v>
      </c>
      <c r="C28" s="174"/>
      <c r="D28" s="174">
        <v>8800</v>
      </c>
      <c r="E28" s="174"/>
      <c r="F28" s="175">
        <f t="shared" si="0"/>
        <v>9213</v>
      </c>
    </row>
    <row r="29" spans="1:6" ht="39.75" customHeight="1">
      <c r="A29" s="172" t="s">
        <v>10</v>
      </c>
      <c r="B29" s="174"/>
      <c r="C29" s="174"/>
      <c r="D29" s="174">
        <v>9529</v>
      </c>
      <c r="E29" s="174"/>
      <c r="F29" s="175">
        <f t="shared" si="0"/>
        <v>9529</v>
      </c>
    </row>
    <row r="30" spans="1:6" ht="39.75" customHeight="1">
      <c r="A30" s="172" t="s">
        <v>85</v>
      </c>
      <c r="B30" s="174"/>
      <c r="C30" s="174"/>
      <c r="D30" s="174">
        <v>10894</v>
      </c>
      <c r="E30" s="174">
        <v>1999</v>
      </c>
      <c r="F30" s="175">
        <f t="shared" si="0"/>
        <v>12893</v>
      </c>
    </row>
    <row r="31" spans="1:6" ht="39.75" customHeight="1">
      <c r="A31" s="172" t="s">
        <v>269</v>
      </c>
      <c r="B31" s="174">
        <v>90</v>
      </c>
      <c r="C31" s="174"/>
      <c r="D31" s="174"/>
      <c r="E31" s="174"/>
      <c r="F31" s="175">
        <f t="shared" si="0"/>
        <v>90</v>
      </c>
    </row>
    <row r="32" spans="1:6" ht="39.75" customHeight="1">
      <c r="A32" s="177" t="s">
        <v>259</v>
      </c>
      <c r="B32" s="178">
        <v>170</v>
      </c>
      <c r="C32" s="178"/>
      <c r="D32" s="178"/>
      <c r="E32" s="178"/>
      <c r="F32" s="175">
        <f t="shared" si="0"/>
        <v>170</v>
      </c>
    </row>
    <row r="33" spans="1:6" ht="39.75" customHeight="1" thickBot="1">
      <c r="A33" s="177" t="s">
        <v>11</v>
      </c>
      <c r="B33" s="178"/>
      <c r="C33" s="178">
        <v>507</v>
      </c>
      <c r="D33" s="178">
        <v>50842</v>
      </c>
      <c r="E33" s="178">
        <v>3946</v>
      </c>
      <c r="F33" s="175">
        <f t="shared" si="0"/>
        <v>55295</v>
      </c>
    </row>
    <row r="34" spans="1:6" ht="39.75" customHeight="1" thickBot="1">
      <c r="A34" s="179" t="s">
        <v>1</v>
      </c>
      <c r="B34" s="180">
        <f>SUM(B24:B33)</f>
        <v>9113</v>
      </c>
      <c r="C34" s="180">
        <f>SUM(C24:C33)</f>
        <v>3717</v>
      </c>
      <c r="D34" s="180">
        <f>SUM(D24:D33)</f>
        <v>107507</v>
      </c>
      <c r="E34" s="180">
        <f>SUM(E24:E33)</f>
        <v>7176</v>
      </c>
      <c r="F34" s="181">
        <f>SUM(F24:F33)</f>
        <v>127513</v>
      </c>
    </row>
  </sheetData>
  <sheetProtection/>
  <mergeCells count="10">
    <mergeCell ref="A2:C2"/>
    <mergeCell ref="B3:C4"/>
    <mergeCell ref="A19:F19"/>
    <mergeCell ref="A20:A23"/>
    <mergeCell ref="B20:F21"/>
    <mergeCell ref="F22:F23"/>
    <mergeCell ref="A3:A6"/>
    <mergeCell ref="C5:C6"/>
    <mergeCell ref="A12:E12"/>
    <mergeCell ref="A15:D15"/>
  </mergeCells>
  <printOptions/>
  <pageMargins left="0.7" right="0.7" top="0.75" bottom="0.75" header="0.3" footer="0.3"/>
  <pageSetup fitToHeight="1" fitToWidth="1" horizontalDpi="600" verticalDpi="600" orientation="portrait" paperSize="9" scale="58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23"/>
  <sheetViews>
    <sheetView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9.140625" defaultRowHeight="12.75"/>
  <cols>
    <col min="1" max="1" width="39.140625" style="100" customWidth="1"/>
    <col min="2" max="3" width="26.8515625" style="101" customWidth="1"/>
    <col min="4" max="4" width="25.8515625" style="101" customWidth="1"/>
    <col min="5" max="5" width="26.140625" style="101" customWidth="1"/>
    <col min="6" max="6" width="29.8515625" style="101" customWidth="1"/>
    <col min="7" max="7" width="27.140625" style="101" customWidth="1"/>
    <col min="8" max="8" width="28.140625" style="101" customWidth="1"/>
    <col min="9" max="16384" width="9.140625" style="102" customWidth="1"/>
  </cols>
  <sheetData>
    <row r="1" spans="1:8" s="92" customFormat="1" ht="22.5">
      <c r="A1" s="90"/>
      <c r="B1" s="91"/>
      <c r="C1" s="91"/>
      <c r="D1" s="91"/>
      <c r="E1" s="91"/>
      <c r="F1" s="91"/>
      <c r="G1" s="131" t="s">
        <v>31</v>
      </c>
      <c r="H1" s="13"/>
    </row>
    <row r="2" spans="1:8" s="92" customFormat="1" ht="43.5" customHeight="1">
      <c r="A2" s="198" t="s">
        <v>286</v>
      </c>
      <c r="B2" s="199"/>
      <c r="C2" s="199"/>
      <c r="D2" s="199"/>
      <c r="E2" s="199"/>
      <c r="F2" s="199"/>
      <c r="G2" s="200"/>
      <c r="H2" s="93"/>
    </row>
    <row r="3" spans="1:8" s="92" customFormat="1" ht="36.75" customHeight="1">
      <c r="A3" s="197" t="s">
        <v>2</v>
      </c>
      <c r="B3" s="201" t="s">
        <v>20</v>
      </c>
      <c r="C3" s="201"/>
      <c r="D3" s="201"/>
      <c r="E3" s="201"/>
      <c r="F3" s="201"/>
      <c r="G3" s="201"/>
      <c r="H3" s="94"/>
    </row>
    <row r="4" spans="1:7" s="92" customFormat="1" ht="70.5" customHeight="1">
      <c r="A4" s="197"/>
      <c r="B4" s="130" t="s">
        <v>22</v>
      </c>
      <c r="C4" s="130" t="s">
        <v>23</v>
      </c>
      <c r="D4" s="130" t="s">
        <v>24</v>
      </c>
      <c r="E4" s="130" t="s">
        <v>25</v>
      </c>
      <c r="F4" s="130" t="s">
        <v>26</v>
      </c>
      <c r="G4" s="128" t="s">
        <v>29</v>
      </c>
    </row>
    <row r="5" spans="1:7" s="96" customFormat="1" ht="34.5" customHeight="1">
      <c r="A5" s="95" t="s">
        <v>47</v>
      </c>
      <c r="B5" s="132"/>
      <c r="C5" s="132">
        <v>318</v>
      </c>
      <c r="D5" s="132"/>
      <c r="E5" s="132">
        <v>3000</v>
      </c>
      <c r="F5" s="132">
        <v>1261.88</v>
      </c>
      <c r="G5" s="133">
        <f>SUM(B5:F5)</f>
        <v>4579.88</v>
      </c>
    </row>
    <row r="6" spans="1:7" s="96" customFormat="1" ht="34.5" customHeight="1">
      <c r="A6" s="97" t="s">
        <v>48</v>
      </c>
      <c r="B6" s="134"/>
      <c r="C6" s="134">
        <v>322.8</v>
      </c>
      <c r="D6" s="134">
        <v>24.16</v>
      </c>
      <c r="E6" s="134">
        <v>6000</v>
      </c>
      <c r="F6" s="134">
        <v>4500</v>
      </c>
      <c r="G6" s="133">
        <f aca="true" t="shared" si="0" ref="G6:G21">SUM(B6:F6)</f>
        <v>10846.96</v>
      </c>
    </row>
    <row r="7" spans="1:7" s="96" customFormat="1" ht="34.5" customHeight="1">
      <c r="A7" s="97" t="s">
        <v>49</v>
      </c>
      <c r="B7" s="134"/>
      <c r="C7" s="134">
        <v>660.52</v>
      </c>
      <c r="D7" s="134"/>
      <c r="E7" s="134">
        <v>3363.1</v>
      </c>
      <c r="F7" s="134"/>
      <c r="G7" s="133">
        <f t="shared" si="0"/>
        <v>4023.62</v>
      </c>
    </row>
    <row r="8" spans="1:7" s="96" customFormat="1" ht="34.5" customHeight="1">
      <c r="A8" s="97" t="s">
        <v>50</v>
      </c>
      <c r="B8" s="134"/>
      <c r="C8" s="134"/>
      <c r="D8" s="134"/>
      <c r="E8" s="134">
        <v>10000</v>
      </c>
      <c r="F8" s="134">
        <v>538.08</v>
      </c>
      <c r="G8" s="133">
        <f t="shared" si="0"/>
        <v>10538.08</v>
      </c>
    </row>
    <row r="9" spans="1:7" s="96" customFormat="1" ht="34.5" customHeight="1">
      <c r="A9" s="97" t="s">
        <v>51</v>
      </c>
      <c r="B9" s="134">
        <v>2500</v>
      </c>
      <c r="C9" s="134">
        <v>5000</v>
      </c>
      <c r="D9" s="134"/>
      <c r="E9" s="134">
        <v>3082.62</v>
      </c>
      <c r="F9" s="134"/>
      <c r="G9" s="133">
        <f t="shared" si="0"/>
        <v>10582.619999999999</v>
      </c>
    </row>
    <row r="10" spans="1:7" s="96" customFormat="1" ht="34.5" customHeight="1">
      <c r="A10" s="97" t="s">
        <v>52</v>
      </c>
      <c r="B10" s="134">
        <v>875.84</v>
      </c>
      <c r="C10" s="134">
        <v>1500</v>
      </c>
      <c r="D10" s="134">
        <v>793.88</v>
      </c>
      <c r="E10" s="134">
        <v>2537.5</v>
      </c>
      <c r="F10" s="134"/>
      <c r="G10" s="133">
        <f t="shared" si="0"/>
        <v>5707.22</v>
      </c>
    </row>
    <row r="11" spans="1:7" s="96" customFormat="1" ht="34.5" customHeight="1">
      <c r="A11" s="97" t="s">
        <v>53</v>
      </c>
      <c r="B11" s="134"/>
      <c r="C11" s="134"/>
      <c r="D11" s="134"/>
      <c r="E11" s="134">
        <v>4500</v>
      </c>
      <c r="F11" s="134">
        <v>3763.04</v>
      </c>
      <c r="G11" s="133">
        <f t="shared" si="0"/>
        <v>8263.04</v>
      </c>
    </row>
    <row r="12" spans="1:7" s="96" customFormat="1" ht="34.5" customHeight="1">
      <c r="A12" s="97" t="s">
        <v>54</v>
      </c>
      <c r="B12" s="134"/>
      <c r="C12" s="134">
        <v>5000</v>
      </c>
      <c r="D12" s="134">
        <v>1166.92</v>
      </c>
      <c r="E12" s="134">
        <v>345.26</v>
      </c>
      <c r="F12" s="134">
        <v>1181.68</v>
      </c>
      <c r="G12" s="133">
        <f t="shared" si="0"/>
        <v>7693.860000000001</v>
      </c>
    </row>
    <row r="13" spans="1:7" s="96" customFormat="1" ht="34.5" customHeight="1">
      <c r="A13" s="97" t="s">
        <v>55</v>
      </c>
      <c r="B13" s="134"/>
      <c r="C13" s="134"/>
      <c r="D13" s="134"/>
      <c r="E13" s="134"/>
      <c r="F13" s="134">
        <v>101.07</v>
      </c>
      <c r="G13" s="133">
        <f t="shared" si="0"/>
        <v>101.07</v>
      </c>
    </row>
    <row r="14" spans="1:7" s="96" customFormat="1" ht="34.5" customHeight="1">
      <c r="A14" s="97" t="s">
        <v>56</v>
      </c>
      <c r="B14" s="134">
        <v>121.08</v>
      </c>
      <c r="C14" s="134"/>
      <c r="D14" s="134"/>
      <c r="E14" s="134">
        <v>6000</v>
      </c>
      <c r="F14" s="134"/>
      <c r="G14" s="133">
        <f t="shared" si="0"/>
        <v>6121.08</v>
      </c>
    </row>
    <row r="15" spans="1:7" s="96" customFormat="1" ht="34.5" customHeight="1">
      <c r="A15" s="97" t="s">
        <v>57</v>
      </c>
      <c r="B15" s="134"/>
      <c r="C15" s="134"/>
      <c r="D15" s="134"/>
      <c r="E15" s="134">
        <v>1605.58</v>
      </c>
      <c r="F15" s="134"/>
      <c r="G15" s="133">
        <f t="shared" si="0"/>
        <v>1605.58</v>
      </c>
    </row>
    <row r="16" spans="1:7" s="96" customFormat="1" ht="34.5" customHeight="1">
      <c r="A16" s="97" t="s">
        <v>58</v>
      </c>
      <c r="B16" s="134"/>
      <c r="C16" s="134"/>
      <c r="D16" s="134"/>
      <c r="E16" s="134">
        <v>5000</v>
      </c>
      <c r="F16" s="134"/>
      <c r="G16" s="133">
        <f t="shared" si="0"/>
        <v>5000</v>
      </c>
    </row>
    <row r="17" spans="1:7" s="96" customFormat="1" ht="34.5" customHeight="1">
      <c r="A17" s="97" t="s">
        <v>59</v>
      </c>
      <c r="B17" s="134"/>
      <c r="C17" s="134">
        <v>875.2</v>
      </c>
      <c r="D17" s="134"/>
      <c r="E17" s="134">
        <v>15000</v>
      </c>
      <c r="F17" s="134">
        <v>5197.46</v>
      </c>
      <c r="G17" s="133">
        <f t="shared" si="0"/>
        <v>21072.66</v>
      </c>
    </row>
    <row r="18" spans="1:7" s="96" customFormat="1" ht="34.5" customHeight="1">
      <c r="A18" s="97" t="s">
        <v>60</v>
      </c>
      <c r="B18" s="134"/>
      <c r="C18" s="134">
        <v>1000</v>
      </c>
      <c r="D18" s="134">
        <v>14868.74</v>
      </c>
      <c r="E18" s="134">
        <v>280.18</v>
      </c>
      <c r="F18" s="134">
        <v>1897.1</v>
      </c>
      <c r="G18" s="133">
        <f t="shared" si="0"/>
        <v>18046.02</v>
      </c>
    </row>
    <row r="19" spans="1:7" s="96" customFormat="1" ht="34.5" customHeight="1">
      <c r="A19" s="97" t="s">
        <v>61</v>
      </c>
      <c r="B19" s="134"/>
      <c r="C19" s="134"/>
      <c r="D19" s="134"/>
      <c r="E19" s="134">
        <v>10000</v>
      </c>
      <c r="F19" s="134">
        <v>6384.14</v>
      </c>
      <c r="G19" s="133">
        <f t="shared" si="0"/>
        <v>16384.14</v>
      </c>
    </row>
    <row r="20" spans="1:7" s="96" customFormat="1" ht="34.5" customHeight="1">
      <c r="A20" s="97" t="s">
        <v>62</v>
      </c>
      <c r="B20" s="134">
        <v>6000</v>
      </c>
      <c r="C20" s="134">
        <v>12.48</v>
      </c>
      <c r="D20" s="134"/>
      <c r="E20" s="134">
        <v>3121.27</v>
      </c>
      <c r="F20" s="134"/>
      <c r="G20" s="133">
        <f t="shared" si="0"/>
        <v>9133.75</v>
      </c>
    </row>
    <row r="21" spans="1:7" s="96" customFormat="1" ht="34.5" customHeight="1">
      <c r="A21" s="97" t="s">
        <v>63</v>
      </c>
      <c r="B21" s="134"/>
      <c r="C21" s="134">
        <v>127.5</v>
      </c>
      <c r="D21" s="134"/>
      <c r="E21" s="134">
        <v>15000</v>
      </c>
      <c r="F21" s="134">
        <v>3133.9</v>
      </c>
      <c r="G21" s="133">
        <f t="shared" si="0"/>
        <v>18261.4</v>
      </c>
    </row>
    <row r="22" spans="1:7" s="96" customFormat="1" ht="42" customHeight="1">
      <c r="A22" s="97" t="s">
        <v>1</v>
      </c>
      <c r="B22" s="129">
        <f aca="true" t="shared" si="1" ref="B22:G22">SUM(B5:B21)</f>
        <v>9496.92</v>
      </c>
      <c r="C22" s="129">
        <f t="shared" si="1"/>
        <v>14816.5</v>
      </c>
      <c r="D22" s="129">
        <f t="shared" si="1"/>
        <v>16853.7</v>
      </c>
      <c r="E22" s="129">
        <f t="shared" si="1"/>
        <v>88835.51</v>
      </c>
      <c r="F22" s="129">
        <f t="shared" si="1"/>
        <v>27958.35</v>
      </c>
      <c r="G22" s="129">
        <f t="shared" si="1"/>
        <v>157960.98</v>
      </c>
    </row>
    <row r="23" spans="1:8" s="96" customFormat="1" ht="34.5" customHeight="1">
      <c r="A23" s="98"/>
      <c r="B23" s="99"/>
      <c r="C23" s="99"/>
      <c r="D23" s="99"/>
      <c r="E23" s="99"/>
      <c r="F23" s="99"/>
      <c r="G23" s="99"/>
      <c r="H23" s="99"/>
    </row>
  </sheetData>
  <sheetProtection/>
  <mergeCells count="3">
    <mergeCell ref="A3:A4"/>
    <mergeCell ref="A2:G2"/>
    <mergeCell ref="B3:G3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E139"/>
  <sheetViews>
    <sheetView zoomScale="60" zoomScaleNormal="60" zoomScalePageLayoutView="0" workbookViewId="0" topLeftCell="A1">
      <selection activeCell="E114" sqref="E114"/>
    </sheetView>
  </sheetViews>
  <sheetFormatPr defaultColWidth="9.140625" defaultRowHeight="12.75"/>
  <cols>
    <col min="1" max="1" width="40.57421875" style="118" customWidth="1"/>
    <col min="2" max="2" width="54.7109375" style="118" customWidth="1"/>
    <col min="3" max="3" width="33.140625" style="118" customWidth="1"/>
    <col min="4" max="4" width="26.8515625" style="118" customWidth="1"/>
    <col min="5" max="5" width="36.8515625" style="118" customWidth="1"/>
    <col min="6" max="16384" width="9.140625" style="118" customWidth="1"/>
  </cols>
  <sheetData>
    <row r="1" ht="22.5">
      <c r="E1" s="136" t="s">
        <v>68</v>
      </c>
    </row>
    <row r="2" spans="1:5" ht="35.25" customHeight="1">
      <c r="A2" s="192" t="s">
        <v>69</v>
      </c>
      <c r="B2" s="192"/>
      <c r="C2" s="192"/>
      <c r="D2" s="192"/>
      <c r="E2" s="192"/>
    </row>
    <row r="3" spans="1:5" ht="40.5">
      <c r="A3" s="115" t="s">
        <v>2</v>
      </c>
      <c r="B3" s="115" t="s">
        <v>19</v>
      </c>
      <c r="C3" s="115" t="s">
        <v>16</v>
      </c>
      <c r="D3" s="115" t="s">
        <v>20</v>
      </c>
      <c r="E3" s="115" t="s">
        <v>29</v>
      </c>
    </row>
    <row r="4" spans="1:5" ht="44.25" customHeight="1">
      <c r="A4" s="209" t="s">
        <v>74</v>
      </c>
      <c r="B4" s="24" t="s">
        <v>347</v>
      </c>
      <c r="C4" s="24" t="s">
        <v>623</v>
      </c>
      <c r="D4" s="24">
        <v>1223</v>
      </c>
      <c r="E4" s="117">
        <v>86889</v>
      </c>
    </row>
    <row r="5" spans="1:5" ht="44.25" customHeight="1">
      <c r="A5" s="210"/>
      <c r="B5" s="24" t="s">
        <v>624</v>
      </c>
      <c r="C5" s="24" t="s">
        <v>625</v>
      </c>
      <c r="D5" s="24">
        <v>1211</v>
      </c>
      <c r="E5" s="117">
        <v>1487652</v>
      </c>
    </row>
    <row r="6" spans="1:5" ht="44.25" customHeight="1">
      <c r="A6" s="210"/>
      <c r="B6" s="24" t="s">
        <v>432</v>
      </c>
      <c r="C6" s="24" t="s">
        <v>707</v>
      </c>
      <c r="D6" s="24" t="s">
        <v>698</v>
      </c>
      <c r="E6" s="117">
        <v>3902162</v>
      </c>
    </row>
    <row r="7" spans="1:5" ht="44.25" customHeight="1">
      <c r="A7" s="211"/>
      <c r="B7" s="24" t="s">
        <v>351</v>
      </c>
      <c r="C7" s="24" t="s">
        <v>626</v>
      </c>
      <c r="D7" s="24">
        <v>1212</v>
      </c>
      <c r="E7" s="117">
        <v>2578449</v>
      </c>
    </row>
    <row r="8" spans="1:5" ht="44.25" customHeight="1">
      <c r="A8" s="205" t="s">
        <v>0</v>
      </c>
      <c r="B8" s="205"/>
      <c r="C8" s="205"/>
      <c r="D8" s="205"/>
      <c r="E8" s="85">
        <f>SUM(E4:E7)</f>
        <v>8055152</v>
      </c>
    </row>
    <row r="9" spans="1:5" ht="44.25" customHeight="1">
      <c r="A9" s="202" t="s">
        <v>96</v>
      </c>
      <c r="B9" s="114" t="s">
        <v>273</v>
      </c>
      <c r="C9" s="114" t="s">
        <v>704</v>
      </c>
      <c r="D9" s="114" t="s">
        <v>479</v>
      </c>
      <c r="E9" s="117">
        <v>2875728</v>
      </c>
    </row>
    <row r="10" spans="1:5" ht="44.25" customHeight="1">
      <c r="A10" s="203"/>
      <c r="B10" s="114" t="s">
        <v>97</v>
      </c>
      <c r="C10" s="114" t="s">
        <v>705</v>
      </c>
      <c r="D10" s="114" t="s">
        <v>479</v>
      </c>
      <c r="E10" s="117">
        <v>2604997</v>
      </c>
    </row>
    <row r="11" spans="1:5" ht="44.25" customHeight="1">
      <c r="A11" s="203"/>
      <c r="B11" s="114" t="s">
        <v>97</v>
      </c>
      <c r="C11" s="114" t="s">
        <v>627</v>
      </c>
      <c r="D11" s="114">
        <v>1621</v>
      </c>
      <c r="E11" s="117">
        <v>5649720</v>
      </c>
    </row>
    <row r="12" spans="1:5" ht="44.25" customHeight="1">
      <c r="A12" s="204"/>
      <c r="B12" s="114" t="s">
        <v>273</v>
      </c>
      <c r="C12" s="114" t="s">
        <v>628</v>
      </c>
      <c r="D12" s="114">
        <v>1211</v>
      </c>
      <c r="E12" s="117">
        <v>3105855</v>
      </c>
    </row>
    <row r="13" spans="1:5" ht="44.25" customHeight="1">
      <c r="A13" s="205" t="s">
        <v>0</v>
      </c>
      <c r="B13" s="205"/>
      <c r="C13" s="205"/>
      <c r="D13" s="205"/>
      <c r="E13" s="85">
        <f>SUM(E9:E12)</f>
        <v>14236300</v>
      </c>
    </row>
    <row r="14" spans="1:5" ht="44.25" customHeight="1">
      <c r="A14" s="202" t="s">
        <v>99</v>
      </c>
      <c r="B14" s="114" t="s">
        <v>100</v>
      </c>
      <c r="C14" s="114" t="s">
        <v>629</v>
      </c>
      <c r="D14" s="114">
        <v>1611</v>
      </c>
      <c r="E14" s="117">
        <v>2479368</v>
      </c>
    </row>
    <row r="15" spans="1:5" ht="44.25" customHeight="1">
      <c r="A15" s="204"/>
      <c r="B15" s="114" t="s">
        <v>291</v>
      </c>
      <c r="C15" s="114" t="s">
        <v>630</v>
      </c>
      <c r="D15" s="114">
        <v>1621</v>
      </c>
      <c r="E15" s="117">
        <v>5283200</v>
      </c>
    </row>
    <row r="16" spans="1:5" ht="44.25" customHeight="1">
      <c r="A16" s="205" t="s">
        <v>0</v>
      </c>
      <c r="B16" s="205"/>
      <c r="C16" s="205"/>
      <c r="D16" s="205"/>
      <c r="E16" s="85">
        <f>SUM(E14:E15)</f>
        <v>7762568</v>
      </c>
    </row>
    <row r="17" spans="1:5" ht="55.5" customHeight="1">
      <c r="A17" s="202" t="s">
        <v>3</v>
      </c>
      <c r="B17" s="114" t="s">
        <v>436</v>
      </c>
      <c r="C17" s="114" t="s">
        <v>452</v>
      </c>
      <c r="D17" s="114" t="s">
        <v>453</v>
      </c>
      <c r="E17" s="70">
        <v>20518</v>
      </c>
    </row>
    <row r="18" spans="1:5" ht="55.5" customHeight="1">
      <c r="A18" s="203"/>
      <c r="B18" s="114" t="s">
        <v>75</v>
      </c>
      <c r="C18" s="114" t="s">
        <v>631</v>
      </c>
      <c r="D18" s="114">
        <v>1213</v>
      </c>
      <c r="E18" s="70">
        <v>294854</v>
      </c>
    </row>
    <row r="19" spans="1:5" ht="55.5" customHeight="1">
      <c r="A19" s="203"/>
      <c r="B19" s="114" t="s">
        <v>110</v>
      </c>
      <c r="C19" s="114" t="s">
        <v>632</v>
      </c>
      <c r="D19" s="114">
        <v>1213</v>
      </c>
      <c r="E19" s="70">
        <v>674778</v>
      </c>
    </row>
    <row r="20" spans="1:5" ht="55.5" customHeight="1">
      <c r="A20" s="203"/>
      <c r="B20" s="114" t="s">
        <v>45</v>
      </c>
      <c r="C20" s="114" t="s">
        <v>633</v>
      </c>
      <c r="D20" s="114">
        <v>1621</v>
      </c>
      <c r="E20" s="70">
        <v>196993</v>
      </c>
    </row>
    <row r="21" spans="1:5" ht="55.5" customHeight="1">
      <c r="A21" s="203"/>
      <c r="B21" s="114" t="s">
        <v>75</v>
      </c>
      <c r="C21" s="114" t="s">
        <v>634</v>
      </c>
      <c r="D21" s="114">
        <v>1223</v>
      </c>
      <c r="E21" s="70">
        <v>3395</v>
      </c>
    </row>
    <row r="22" spans="1:5" ht="55.5" customHeight="1">
      <c r="A22" s="203"/>
      <c r="B22" s="114" t="s">
        <v>102</v>
      </c>
      <c r="C22" s="114" t="s">
        <v>701</v>
      </c>
      <c r="D22" s="114" t="s">
        <v>477</v>
      </c>
      <c r="E22" s="70">
        <v>790087</v>
      </c>
    </row>
    <row r="23" spans="1:5" ht="55.5" customHeight="1">
      <c r="A23" s="203"/>
      <c r="B23" s="114" t="s">
        <v>110</v>
      </c>
      <c r="C23" s="114" t="s">
        <v>700</v>
      </c>
      <c r="D23" s="114" t="s">
        <v>453</v>
      </c>
      <c r="E23" s="70">
        <v>366706</v>
      </c>
    </row>
    <row r="24" spans="1:5" ht="55.5" customHeight="1">
      <c r="A24" s="203"/>
      <c r="B24" s="114" t="s">
        <v>364</v>
      </c>
      <c r="C24" s="114" t="s">
        <v>703</v>
      </c>
      <c r="D24" s="114" t="s">
        <v>653</v>
      </c>
      <c r="E24" s="70">
        <v>1527556</v>
      </c>
    </row>
    <row r="25" spans="1:5" ht="55.5" customHeight="1">
      <c r="A25" s="204"/>
      <c r="B25" s="114" t="s">
        <v>436</v>
      </c>
      <c r="C25" s="114" t="s">
        <v>454</v>
      </c>
      <c r="D25" s="114" t="s">
        <v>455</v>
      </c>
      <c r="E25" s="70">
        <v>23870</v>
      </c>
    </row>
    <row r="26" spans="1:5" ht="55.5" customHeight="1">
      <c r="A26" s="205" t="s">
        <v>0</v>
      </c>
      <c r="B26" s="205"/>
      <c r="C26" s="205"/>
      <c r="D26" s="205"/>
      <c r="E26" s="119">
        <f>SUM(E17:E25)</f>
        <v>3898757</v>
      </c>
    </row>
    <row r="27" spans="1:5" ht="55.5" customHeight="1">
      <c r="A27" s="202" t="s">
        <v>121</v>
      </c>
      <c r="B27" s="114" t="s">
        <v>77</v>
      </c>
      <c r="C27" s="114" t="s">
        <v>456</v>
      </c>
      <c r="D27" s="114">
        <v>1549</v>
      </c>
      <c r="E27" s="70">
        <v>3082441</v>
      </c>
    </row>
    <row r="28" spans="1:5" ht="55.5" customHeight="1">
      <c r="A28" s="203"/>
      <c r="B28" s="114" t="s">
        <v>76</v>
      </c>
      <c r="C28" s="114" t="s">
        <v>635</v>
      </c>
      <c r="D28" s="114">
        <v>1222</v>
      </c>
      <c r="E28" s="70">
        <v>112494</v>
      </c>
    </row>
    <row r="29" spans="1:5" ht="55.5" customHeight="1">
      <c r="A29" s="203"/>
      <c r="B29" s="114" t="s">
        <v>124</v>
      </c>
      <c r="C29" s="114" t="s">
        <v>636</v>
      </c>
      <c r="D29" s="114">
        <v>1222</v>
      </c>
      <c r="E29" s="70">
        <v>4005980</v>
      </c>
    </row>
    <row r="30" spans="1:5" ht="55.5" customHeight="1">
      <c r="A30" s="203"/>
      <c r="B30" s="114" t="s">
        <v>294</v>
      </c>
      <c r="C30" s="114" t="s">
        <v>702</v>
      </c>
      <c r="D30" s="114" t="s">
        <v>453</v>
      </c>
      <c r="E30" s="70">
        <v>1526354</v>
      </c>
    </row>
    <row r="31" spans="1:5" ht="55.5" customHeight="1">
      <c r="A31" s="204"/>
      <c r="B31" s="114" t="s">
        <v>78</v>
      </c>
      <c r="C31" s="114" t="s">
        <v>457</v>
      </c>
      <c r="D31" s="114">
        <v>1549</v>
      </c>
      <c r="E31" s="70">
        <v>4877090</v>
      </c>
    </row>
    <row r="32" spans="1:5" ht="55.5" customHeight="1">
      <c r="A32" s="205" t="s">
        <v>0</v>
      </c>
      <c r="B32" s="205"/>
      <c r="C32" s="205"/>
      <c r="D32" s="205"/>
      <c r="E32" s="119">
        <f>SUM(E27:E31)</f>
        <v>13604359</v>
      </c>
    </row>
    <row r="33" spans="1:5" ht="55.5" customHeight="1">
      <c r="A33" s="202" t="s">
        <v>79</v>
      </c>
      <c r="B33" s="114" t="s">
        <v>458</v>
      </c>
      <c r="C33" s="114" t="s">
        <v>459</v>
      </c>
      <c r="D33" s="114">
        <v>1549</v>
      </c>
      <c r="E33" s="70">
        <v>11777945</v>
      </c>
    </row>
    <row r="34" spans="1:5" ht="55.5" customHeight="1">
      <c r="A34" s="203"/>
      <c r="B34" s="114" t="s">
        <v>80</v>
      </c>
      <c r="C34" s="114" t="s">
        <v>460</v>
      </c>
      <c r="D34" s="114">
        <v>1549</v>
      </c>
      <c r="E34" s="70">
        <v>2255820</v>
      </c>
    </row>
    <row r="35" spans="1:5" ht="55.5" customHeight="1">
      <c r="A35" s="203"/>
      <c r="B35" s="114" t="s">
        <v>461</v>
      </c>
      <c r="C35" s="114" t="s">
        <v>462</v>
      </c>
      <c r="D35" s="114" t="s">
        <v>463</v>
      </c>
      <c r="E35" s="70">
        <v>25926</v>
      </c>
    </row>
    <row r="36" spans="1:5" ht="55.5" customHeight="1">
      <c r="A36" s="203"/>
      <c r="B36" s="114" t="s">
        <v>80</v>
      </c>
      <c r="C36" s="114" t="s">
        <v>699</v>
      </c>
      <c r="D36" s="114">
        <v>1549</v>
      </c>
      <c r="E36" s="70">
        <v>1252801</v>
      </c>
    </row>
    <row r="37" spans="1:5" ht="55.5" customHeight="1">
      <c r="A37" s="204"/>
      <c r="B37" s="114" t="s">
        <v>461</v>
      </c>
      <c r="C37" s="114" t="s">
        <v>464</v>
      </c>
      <c r="D37" s="114" t="s">
        <v>465</v>
      </c>
      <c r="E37" s="70">
        <v>25926</v>
      </c>
    </row>
    <row r="38" spans="1:5" ht="55.5" customHeight="1">
      <c r="A38" s="205" t="s">
        <v>0</v>
      </c>
      <c r="B38" s="205"/>
      <c r="C38" s="205"/>
      <c r="D38" s="205"/>
      <c r="E38" s="119">
        <f>SUM(E33:E37)</f>
        <v>15338418</v>
      </c>
    </row>
    <row r="39" spans="1:5" ht="55.5" customHeight="1">
      <c r="A39" s="202" t="s">
        <v>4</v>
      </c>
      <c r="B39" s="114" t="s">
        <v>443</v>
      </c>
      <c r="C39" s="114" t="s">
        <v>637</v>
      </c>
      <c r="D39" s="114">
        <v>1213</v>
      </c>
      <c r="E39" s="70">
        <v>685351</v>
      </c>
    </row>
    <row r="40" spans="1:5" ht="55.5" customHeight="1">
      <c r="A40" s="203"/>
      <c r="B40" s="114" t="s">
        <v>445</v>
      </c>
      <c r="C40" s="114" t="s">
        <v>638</v>
      </c>
      <c r="D40" s="114">
        <v>1223</v>
      </c>
      <c r="E40" s="70">
        <v>1125156</v>
      </c>
    </row>
    <row r="41" spans="1:5" ht="55.5" customHeight="1">
      <c r="A41" s="203"/>
      <c r="B41" s="114" t="s">
        <v>369</v>
      </c>
      <c r="C41" s="114" t="s">
        <v>697</v>
      </c>
      <c r="D41" s="114" t="s">
        <v>698</v>
      </c>
      <c r="E41" s="70">
        <v>2788304</v>
      </c>
    </row>
    <row r="42" spans="1:5" ht="55.5" customHeight="1">
      <c r="A42" s="203"/>
      <c r="B42" s="114" t="s">
        <v>441</v>
      </c>
      <c r="C42" s="114" t="s">
        <v>642</v>
      </c>
      <c r="D42" s="114">
        <v>1222</v>
      </c>
      <c r="E42" s="70">
        <v>11940242</v>
      </c>
    </row>
    <row r="43" spans="1:5" ht="55.5" customHeight="1">
      <c r="A43" s="204"/>
      <c r="B43" s="114" t="s">
        <v>322</v>
      </c>
      <c r="C43" s="114" t="s">
        <v>639</v>
      </c>
      <c r="D43" s="114">
        <v>1211</v>
      </c>
      <c r="E43" s="70">
        <v>1058212</v>
      </c>
    </row>
    <row r="44" spans="1:5" ht="55.5" customHeight="1">
      <c r="A44" s="205" t="s">
        <v>0</v>
      </c>
      <c r="B44" s="205"/>
      <c r="C44" s="205"/>
      <c r="D44" s="205"/>
      <c r="E44" s="119">
        <f>SUM(E39:E43)</f>
        <v>17597265</v>
      </c>
    </row>
    <row r="45" spans="1:5" ht="55.5" customHeight="1">
      <c r="A45" s="202" t="s">
        <v>134</v>
      </c>
      <c r="B45" s="114" t="s">
        <v>135</v>
      </c>
      <c r="C45" s="114" t="s">
        <v>640</v>
      </c>
      <c r="D45" s="114">
        <v>1621</v>
      </c>
      <c r="E45" s="70">
        <v>5163811</v>
      </c>
    </row>
    <row r="46" spans="1:5" ht="55.5" customHeight="1">
      <c r="A46" s="204"/>
      <c r="B46" s="114" t="s">
        <v>137</v>
      </c>
      <c r="C46" s="114" t="s">
        <v>641</v>
      </c>
      <c r="D46" s="114">
        <v>1621</v>
      </c>
      <c r="E46" s="70">
        <v>7054956</v>
      </c>
    </row>
    <row r="47" spans="1:5" ht="55.5" customHeight="1">
      <c r="A47" s="205" t="s">
        <v>0</v>
      </c>
      <c r="B47" s="205"/>
      <c r="C47" s="205"/>
      <c r="D47" s="205"/>
      <c r="E47" s="119">
        <f>SUM(E45:E46)</f>
        <v>12218767</v>
      </c>
    </row>
    <row r="48" spans="1:5" ht="55.5" customHeight="1">
      <c r="A48" s="202" t="s">
        <v>5</v>
      </c>
      <c r="B48" s="114" t="s">
        <v>379</v>
      </c>
      <c r="C48" s="114" t="s">
        <v>643</v>
      </c>
      <c r="D48" s="114">
        <v>1611</v>
      </c>
      <c r="E48" s="70">
        <v>3262622</v>
      </c>
    </row>
    <row r="49" spans="1:5" ht="55.5" customHeight="1">
      <c r="A49" s="203"/>
      <c r="B49" s="114" t="s">
        <v>550</v>
      </c>
      <c r="C49" s="114" t="s">
        <v>644</v>
      </c>
      <c r="D49" s="114">
        <v>1611</v>
      </c>
      <c r="E49" s="70">
        <v>2256248</v>
      </c>
    </row>
    <row r="50" spans="1:5" ht="55.5" customHeight="1">
      <c r="A50" s="203"/>
      <c r="B50" s="114" t="s">
        <v>694</v>
      </c>
      <c r="C50" s="114" t="s">
        <v>696</v>
      </c>
      <c r="D50" s="114" t="s">
        <v>479</v>
      </c>
      <c r="E50" s="70">
        <v>105045</v>
      </c>
    </row>
    <row r="51" spans="1:5" ht="55.5" customHeight="1">
      <c r="A51" s="203"/>
      <c r="B51" s="114" t="s">
        <v>332</v>
      </c>
      <c r="C51" s="114" t="s">
        <v>645</v>
      </c>
      <c r="D51" s="114">
        <v>1223</v>
      </c>
      <c r="E51" s="70">
        <v>3484255</v>
      </c>
    </row>
    <row r="52" spans="1:5" ht="55.5" customHeight="1">
      <c r="A52" s="203"/>
      <c r="B52" s="114" t="s">
        <v>694</v>
      </c>
      <c r="C52" s="114" t="s">
        <v>695</v>
      </c>
      <c r="D52" s="114" t="s">
        <v>653</v>
      </c>
      <c r="E52" s="70">
        <v>876540</v>
      </c>
    </row>
    <row r="53" spans="1:5" ht="55.5" customHeight="1">
      <c r="A53" s="203"/>
      <c r="B53" s="114" t="s">
        <v>28</v>
      </c>
      <c r="C53" s="114" t="s">
        <v>646</v>
      </c>
      <c r="D53" s="114">
        <v>1223</v>
      </c>
      <c r="E53" s="70">
        <v>2840791</v>
      </c>
    </row>
    <row r="54" spans="1:5" ht="55.5" customHeight="1">
      <c r="A54" s="204"/>
      <c r="B54" s="114" t="s">
        <v>17</v>
      </c>
      <c r="C54" s="114" t="s">
        <v>647</v>
      </c>
      <c r="D54" s="114">
        <v>1212</v>
      </c>
      <c r="E54" s="70">
        <v>868988</v>
      </c>
    </row>
    <row r="55" spans="1:5" ht="55.5" customHeight="1">
      <c r="A55" s="205" t="s">
        <v>0</v>
      </c>
      <c r="B55" s="205"/>
      <c r="C55" s="205"/>
      <c r="D55" s="205"/>
      <c r="E55" s="119">
        <f>SUM(E48:E54)</f>
        <v>13694489</v>
      </c>
    </row>
    <row r="56" spans="1:5" ht="55.5" customHeight="1">
      <c r="A56" s="202" t="s">
        <v>70</v>
      </c>
      <c r="B56" s="114" t="s">
        <v>71</v>
      </c>
      <c r="C56" s="114" t="s">
        <v>466</v>
      </c>
      <c r="D56" s="114" t="s">
        <v>453</v>
      </c>
      <c r="E56" s="70">
        <v>10675604</v>
      </c>
    </row>
    <row r="57" spans="1:5" ht="55.5" customHeight="1">
      <c r="A57" s="203"/>
      <c r="B57" s="114" t="s">
        <v>671</v>
      </c>
      <c r="C57" s="114" t="s">
        <v>672</v>
      </c>
      <c r="D57" s="114" t="s">
        <v>453</v>
      </c>
      <c r="E57" s="70">
        <v>2020661</v>
      </c>
    </row>
    <row r="58" spans="1:5" ht="55.5" customHeight="1">
      <c r="A58" s="203"/>
      <c r="B58" s="114" t="s">
        <v>673</v>
      </c>
      <c r="C58" s="114" t="s">
        <v>674</v>
      </c>
      <c r="D58" s="114" t="s">
        <v>453</v>
      </c>
      <c r="E58" s="70">
        <v>2943418</v>
      </c>
    </row>
    <row r="59" spans="1:5" ht="55.5" customHeight="1">
      <c r="A59" s="203"/>
      <c r="B59" s="114" t="s">
        <v>675</v>
      </c>
      <c r="C59" s="114" t="s">
        <v>676</v>
      </c>
      <c r="D59" s="114" t="s">
        <v>491</v>
      </c>
      <c r="E59" s="70">
        <v>2702875</v>
      </c>
    </row>
    <row r="60" spans="1:5" ht="55.5" customHeight="1">
      <c r="A60" s="203"/>
      <c r="B60" s="114" t="s">
        <v>677</v>
      </c>
      <c r="C60" s="114" t="s">
        <v>678</v>
      </c>
      <c r="D60" s="114" t="s">
        <v>487</v>
      </c>
      <c r="E60" s="70">
        <v>10775669</v>
      </c>
    </row>
    <row r="61" spans="1:5" ht="55.5" customHeight="1">
      <c r="A61" s="203"/>
      <c r="B61" s="114" t="s">
        <v>673</v>
      </c>
      <c r="C61" s="114" t="s">
        <v>679</v>
      </c>
      <c r="D61" s="114" t="s">
        <v>477</v>
      </c>
      <c r="E61" s="70">
        <v>8966527</v>
      </c>
    </row>
    <row r="62" spans="1:5" ht="55.5" customHeight="1">
      <c r="A62" s="204"/>
      <c r="B62" s="114" t="s">
        <v>671</v>
      </c>
      <c r="C62" s="114" t="s">
        <v>680</v>
      </c>
      <c r="D62" s="114" t="s">
        <v>477</v>
      </c>
      <c r="E62" s="70">
        <v>12320425</v>
      </c>
    </row>
    <row r="63" spans="1:5" ht="55.5" customHeight="1">
      <c r="A63" s="205" t="s">
        <v>0</v>
      </c>
      <c r="B63" s="205"/>
      <c r="C63" s="205"/>
      <c r="D63" s="205"/>
      <c r="E63" s="119">
        <f>SUM(E56:E62)</f>
        <v>50405179</v>
      </c>
    </row>
    <row r="64" spans="1:5" ht="55.5" customHeight="1">
      <c r="A64" s="122" t="s">
        <v>143</v>
      </c>
      <c r="B64" s="114" t="s">
        <v>144</v>
      </c>
      <c r="C64" s="114" t="s">
        <v>648</v>
      </c>
      <c r="D64" s="114">
        <v>1222</v>
      </c>
      <c r="E64" s="70">
        <v>2949953</v>
      </c>
    </row>
    <row r="65" spans="1:5" ht="55.5" customHeight="1">
      <c r="A65" s="205" t="s">
        <v>0</v>
      </c>
      <c r="B65" s="205"/>
      <c r="C65" s="205"/>
      <c r="D65" s="205"/>
      <c r="E65" s="119">
        <f>SUM(E64)</f>
        <v>2949953</v>
      </c>
    </row>
    <row r="66" spans="1:5" ht="55.5" customHeight="1">
      <c r="A66" s="202" t="s">
        <v>6</v>
      </c>
      <c r="B66" s="114" t="s">
        <v>82</v>
      </c>
      <c r="C66" s="114" t="s">
        <v>467</v>
      </c>
      <c r="D66" s="114">
        <v>1549</v>
      </c>
      <c r="E66" s="70">
        <v>9783802</v>
      </c>
    </row>
    <row r="67" spans="1:5" ht="55.5" customHeight="1">
      <c r="A67" s="203"/>
      <c r="B67" s="114" t="s">
        <v>72</v>
      </c>
      <c r="C67" s="114" t="s">
        <v>468</v>
      </c>
      <c r="D67" s="114">
        <v>1549</v>
      </c>
      <c r="E67" s="70">
        <v>5200874</v>
      </c>
    </row>
    <row r="68" spans="1:5" ht="55.5" customHeight="1">
      <c r="A68" s="203"/>
      <c r="B68" s="114" t="s">
        <v>83</v>
      </c>
      <c r="C68" s="114" t="s">
        <v>469</v>
      </c>
      <c r="D68" s="114">
        <v>1549</v>
      </c>
      <c r="E68" s="70">
        <v>12166867</v>
      </c>
    </row>
    <row r="69" spans="1:5" ht="55.5" customHeight="1">
      <c r="A69" s="203"/>
      <c r="B69" s="114" t="s">
        <v>470</v>
      </c>
      <c r="C69" s="114" t="s">
        <v>471</v>
      </c>
      <c r="D69" s="114">
        <v>1549</v>
      </c>
      <c r="E69" s="70">
        <v>11788104</v>
      </c>
    </row>
    <row r="70" spans="1:5" ht="55.5" customHeight="1">
      <c r="A70" s="203"/>
      <c r="B70" s="114" t="s">
        <v>73</v>
      </c>
      <c r="C70" s="114" t="s">
        <v>472</v>
      </c>
      <c r="D70" s="114">
        <v>1549</v>
      </c>
      <c r="E70" s="70">
        <v>1864394</v>
      </c>
    </row>
    <row r="71" spans="1:5" ht="55.5" customHeight="1">
      <c r="A71" s="204"/>
      <c r="B71" s="114" t="s">
        <v>81</v>
      </c>
      <c r="C71" s="114" t="s">
        <v>473</v>
      </c>
      <c r="D71" s="114">
        <v>1549</v>
      </c>
      <c r="E71" s="70">
        <v>2508624</v>
      </c>
    </row>
    <row r="72" spans="1:5" ht="55.5" customHeight="1">
      <c r="A72" s="205" t="s">
        <v>0</v>
      </c>
      <c r="B72" s="205"/>
      <c r="C72" s="205"/>
      <c r="D72" s="205"/>
      <c r="E72" s="119">
        <f>SUM(E66:E71)</f>
        <v>43312665</v>
      </c>
    </row>
    <row r="73" spans="1:5" ht="55.5" customHeight="1">
      <c r="A73" s="202" t="s">
        <v>7</v>
      </c>
      <c r="B73" s="114" t="s">
        <v>474</v>
      </c>
      <c r="C73" s="114" t="s">
        <v>475</v>
      </c>
      <c r="D73" s="114" t="s">
        <v>455</v>
      </c>
      <c r="E73" s="70">
        <v>907467</v>
      </c>
    </row>
    <row r="74" spans="1:5" ht="55.5" customHeight="1">
      <c r="A74" s="204"/>
      <c r="B74" s="114" t="s">
        <v>381</v>
      </c>
      <c r="C74" s="114" t="s">
        <v>476</v>
      </c>
      <c r="D74" s="114" t="s">
        <v>477</v>
      </c>
      <c r="E74" s="70">
        <v>4875572</v>
      </c>
    </row>
    <row r="75" spans="1:5" ht="55.5" customHeight="1">
      <c r="A75" s="205" t="s">
        <v>0</v>
      </c>
      <c r="B75" s="205"/>
      <c r="C75" s="205"/>
      <c r="D75" s="205"/>
      <c r="E75" s="119">
        <f>SUM(E73:E74)</f>
        <v>5783039</v>
      </c>
    </row>
    <row r="76" spans="1:5" ht="55.5" customHeight="1">
      <c r="A76" s="116" t="s">
        <v>8</v>
      </c>
      <c r="B76" s="114" t="s">
        <v>649</v>
      </c>
      <c r="C76" s="114" t="s">
        <v>650</v>
      </c>
      <c r="D76" s="114">
        <v>1213</v>
      </c>
      <c r="E76" s="70">
        <v>1189634</v>
      </c>
    </row>
    <row r="77" spans="1:5" ht="55.5" customHeight="1">
      <c r="A77" s="205" t="s">
        <v>0</v>
      </c>
      <c r="B77" s="205"/>
      <c r="C77" s="205"/>
      <c r="D77" s="205"/>
      <c r="E77" s="119">
        <f>SUM(E76)</f>
        <v>1189634</v>
      </c>
    </row>
    <row r="78" spans="1:5" ht="55.5" customHeight="1">
      <c r="A78" s="202" t="s">
        <v>14</v>
      </c>
      <c r="B78" s="114" t="s">
        <v>388</v>
      </c>
      <c r="C78" s="114" t="s">
        <v>651</v>
      </c>
      <c r="D78" s="114" t="s">
        <v>479</v>
      </c>
      <c r="E78" s="70">
        <v>2619003</v>
      </c>
    </row>
    <row r="79" spans="1:5" ht="55.5" customHeight="1">
      <c r="A79" s="204"/>
      <c r="B79" s="114" t="s">
        <v>385</v>
      </c>
      <c r="C79" s="114" t="s">
        <v>652</v>
      </c>
      <c r="D79" s="114" t="s">
        <v>653</v>
      </c>
      <c r="E79" s="70">
        <v>5727180</v>
      </c>
    </row>
    <row r="80" spans="1:5" ht="55.5" customHeight="1">
      <c r="A80" s="206"/>
      <c r="B80" s="207"/>
      <c r="C80" s="207"/>
      <c r="D80" s="208"/>
      <c r="E80" s="119">
        <f>SUM(E78:E79)</f>
        <v>8346183</v>
      </c>
    </row>
    <row r="81" spans="1:5" ht="55.5" customHeight="1">
      <c r="A81" s="205" t="s">
        <v>9</v>
      </c>
      <c r="B81" s="114" t="s">
        <v>41</v>
      </c>
      <c r="C81" s="114" t="s">
        <v>654</v>
      </c>
      <c r="D81" s="114">
        <v>1621</v>
      </c>
      <c r="E81" s="70">
        <v>940268</v>
      </c>
    </row>
    <row r="82" spans="1:5" ht="55.5" customHeight="1">
      <c r="A82" s="205"/>
      <c r="B82" s="114" t="s">
        <v>35</v>
      </c>
      <c r="C82" s="114" t="s">
        <v>655</v>
      </c>
      <c r="D82" s="114">
        <v>1223</v>
      </c>
      <c r="E82" s="70">
        <v>746918</v>
      </c>
    </row>
    <row r="83" spans="1:5" ht="55.5" customHeight="1">
      <c r="A83" s="205"/>
      <c r="B83" s="114" t="s">
        <v>34</v>
      </c>
      <c r="C83" s="114" t="s">
        <v>693</v>
      </c>
      <c r="D83" s="114" t="s">
        <v>653</v>
      </c>
      <c r="E83" s="70">
        <v>1044763</v>
      </c>
    </row>
    <row r="84" spans="1:5" ht="55.5" customHeight="1">
      <c r="A84" s="205"/>
      <c r="B84" s="114" t="s">
        <v>42</v>
      </c>
      <c r="C84" s="114" t="s">
        <v>478</v>
      </c>
      <c r="D84" s="114" t="s">
        <v>479</v>
      </c>
      <c r="E84" s="70">
        <v>629589</v>
      </c>
    </row>
    <row r="85" spans="1:5" ht="55.5" customHeight="1">
      <c r="A85" s="205" t="s">
        <v>0</v>
      </c>
      <c r="B85" s="205"/>
      <c r="C85" s="205"/>
      <c r="D85" s="205"/>
      <c r="E85" s="119">
        <f>SUM(E81:E84)</f>
        <v>3361538</v>
      </c>
    </row>
    <row r="86" spans="1:5" ht="55.5" customHeight="1">
      <c r="A86" s="202" t="s">
        <v>13</v>
      </c>
      <c r="B86" s="114" t="s">
        <v>480</v>
      </c>
      <c r="C86" s="114" t="s">
        <v>481</v>
      </c>
      <c r="D86" s="114">
        <v>1549</v>
      </c>
      <c r="E86" s="70">
        <v>1981822</v>
      </c>
    </row>
    <row r="87" spans="1:5" ht="55.5" customHeight="1">
      <c r="A87" s="204"/>
      <c r="B87" s="114" t="s">
        <v>691</v>
      </c>
      <c r="C87" s="114" t="s">
        <v>692</v>
      </c>
      <c r="D87" s="114" t="s">
        <v>653</v>
      </c>
      <c r="E87" s="70">
        <v>299934</v>
      </c>
    </row>
    <row r="88" spans="1:5" ht="55.5" customHeight="1">
      <c r="A88" s="205" t="s">
        <v>0</v>
      </c>
      <c r="B88" s="205"/>
      <c r="C88" s="205"/>
      <c r="D88" s="205"/>
      <c r="E88" s="119">
        <f>SUM(E86:E87)</f>
        <v>2281756</v>
      </c>
    </row>
    <row r="89" spans="1:5" ht="55.5" customHeight="1">
      <c r="A89" s="202" t="s">
        <v>253</v>
      </c>
      <c r="B89" s="114" t="s">
        <v>482</v>
      </c>
      <c r="C89" s="114" t="s">
        <v>483</v>
      </c>
      <c r="D89" s="114" t="s">
        <v>477</v>
      </c>
      <c r="E89" s="70">
        <v>34538</v>
      </c>
    </row>
    <row r="90" spans="1:5" ht="55.5" customHeight="1">
      <c r="A90" s="203"/>
      <c r="B90" s="114" t="s">
        <v>84</v>
      </c>
      <c r="C90" s="114" t="s">
        <v>484</v>
      </c>
      <c r="D90" s="114">
        <v>1549</v>
      </c>
      <c r="E90" s="70">
        <v>5951202</v>
      </c>
    </row>
    <row r="91" spans="1:5" ht="55.5" customHeight="1">
      <c r="A91" s="204"/>
      <c r="B91" s="114" t="s">
        <v>84</v>
      </c>
      <c r="C91" s="114" t="s">
        <v>485</v>
      </c>
      <c r="D91" s="114" t="s">
        <v>465</v>
      </c>
      <c r="E91" s="70">
        <v>27524</v>
      </c>
    </row>
    <row r="92" spans="1:5" ht="55.5" customHeight="1">
      <c r="A92" s="205" t="s">
        <v>0</v>
      </c>
      <c r="B92" s="205"/>
      <c r="C92" s="205"/>
      <c r="D92" s="205"/>
      <c r="E92" s="119">
        <f>SUM(E89:E91)</f>
        <v>6013264</v>
      </c>
    </row>
    <row r="93" spans="1:5" ht="55.5" customHeight="1">
      <c r="A93" s="202" t="s">
        <v>10</v>
      </c>
      <c r="B93" s="114" t="s">
        <v>27</v>
      </c>
      <c r="C93" s="114" t="s">
        <v>656</v>
      </c>
      <c r="D93" s="114" t="s">
        <v>653</v>
      </c>
      <c r="E93" s="70">
        <v>431524</v>
      </c>
    </row>
    <row r="94" spans="1:5" ht="55.5" customHeight="1">
      <c r="A94" s="203"/>
      <c r="B94" s="114" t="s">
        <v>27</v>
      </c>
      <c r="C94" s="114" t="s">
        <v>657</v>
      </c>
      <c r="D94" s="114" t="s">
        <v>487</v>
      </c>
      <c r="E94" s="70">
        <v>631860</v>
      </c>
    </row>
    <row r="95" spans="1:5" ht="55.5" customHeight="1">
      <c r="A95" s="204"/>
      <c r="B95" s="114" t="s">
        <v>27</v>
      </c>
      <c r="C95" s="114" t="s">
        <v>486</v>
      </c>
      <c r="D95" s="114" t="s">
        <v>487</v>
      </c>
      <c r="E95" s="70">
        <v>26363</v>
      </c>
    </row>
    <row r="96" spans="1:5" ht="55.5" customHeight="1">
      <c r="A96" s="205" t="s">
        <v>0</v>
      </c>
      <c r="B96" s="205"/>
      <c r="C96" s="205"/>
      <c r="D96" s="205"/>
      <c r="E96" s="119">
        <f>SUM(E93:E95)</f>
        <v>1089747</v>
      </c>
    </row>
    <row r="97" spans="1:5" ht="55.5" customHeight="1">
      <c r="A97" s="202" t="s">
        <v>85</v>
      </c>
      <c r="B97" s="114" t="s">
        <v>231</v>
      </c>
      <c r="C97" s="114" t="s">
        <v>658</v>
      </c>
      <c r="D97" s="114" t="s">
        <v>479</v>
      </c>
      <c r="E97" s="70">
        <v>502161</v>
      </c>
    </row>
    <row r="98" spans="1:5" ht="55.5" customHeight="1">
      <c r="A98" s="203"/>
      <c r="B98" s="114" t="s">
        <v>235</v>
      </c>
      <c r="C98" s="114" t="s">
        <v>659</v>
      </c>
      <c r="D98" s="114" t="s">
        <v>479</v>
      </c>
      <c r="E98" s="70">
        <v>400532</v>
      </c>
    </row>
    <row r="99" spans="1:5" ht="55.5" customHeight="1">
      <c r="A99" s="203"/>
      <c r="B99" s="114" t="s">
        <v>184</v>
      </c>
      <c r="C99" s="114" t="s">
        <v>660</v>
      </c>
      <c r="D99" s="114" t="s">
        <v>653</v>
      </c>
      <c r="E99" s="70">
        <v>735660</v>
      </c>
    </row>
    <row r="100" spans="1:5" ht="55.5" customHeight="1">
      <c r="A100" s="203"/>
      <c r="B100" s="114" t="s">
        <v>239</v>
      </c>
      <c r="C100" s="114" t="s">
        <v>661</v>
      </c>
      <c r="D100" s="114" t="s">
        <v>653</v>
      </c>
      <c r="E100" s="70">
        <v>604683</v>
      </c>
    </row>
    <row r="101" spans="1:5" ht="55.5" customHeight="1">
      <c r="A101" s="203"/>
      <c r="B101" s="114" t="s">
        <v>86</v>
      </c>
      <c r="C101" s="114" t="s">
        <v>662</v>
      </c>
      <c r="D101" s="114">
        <v>1621</v>
      </c>
      <c r="E101" s="120">
        <v>14509</v>
      </c>
    </row>
    <row r="102" spans="1:5" ht="55.5" customHeight="1">
      <c r="A102" s="203"/>
      <c r="B102" s="114" t="s">
        <v>235</v>
      </c>
      <c r="C102" s="114" t="s">
        <v>663</v>
      </c>
      <c r="D102" s="114">
        <v>1621</v>
      </c>
      <c r="E102" s="70">
        <v>556052</v>
      </c>
    </row>
    <row r="103" spans="1:5" ht="55.5" customHeight="1">
      <c r="A103" s="203"/>
      <c r="B103" s="114" t="s">
        <v>86</v>
      </c>
      <c r="C103" s="114" t="s">
        <v>664</v>
      </c>
      <c r="D103" s="114" t="s">
        <v>487</v>
      </c>
      <c r="E103" s="70">
        <v>258221</v>
      </c>
    </row>
    <row r="104" spans="1:5" ht="55.5" customHeight="1">
      <c r="A104" s="203"/>
      <c r="B104" s="114" t="s">
        <v>184</v>
      </c>
      <c r="C104" s="114" t="s">
        <v>665</v>
      </c>
      <c r="D104" s="114" t="s">
        <v>477</v>
      </c>
      <c r="E104" s="70">
        <v>4742060</v>
      </c>
    </row>
    <row r="105" spans="1:5" ht="55.5" customHeight="1">
      <c r="A105" s="203"/>
      <c r="B105" s="114" t="s">
        <v>227</v>
      </c>
      <c r="C105" s="114" t="s">
        <v>666</v>
      </c>
      <c r="D105" s="114" t="s">
        <v>477</v>
      </c>
      <c r="E105" s="70">
        <v>3464126</v>
      </c>
    </row>
    <row r="106" spans="1:5" ht="55.5" customHeight="1">
      <c r="A106" s="203"/>
      <c r="B106" s="114" t="s">
        <v>237</v>
      </c>
      <c r="C106" s="114" t="s">
        <v>681</v>
      </c>
      <c r="D106" s="114" t="s">
        <v>653</v>
      </c>
      <c r="E106" s="70">
        <v>789803</v>
      </c>
    </row>
    <row r="107" spans="1:5" ht="55.5" customHeight="1">
      <c r="A107" s="203"/>
      <c r="B107" s="114" t="s">
        <v>682</v>
      </c>
      <c r="C107" s="114" t="s">
        <v>683</v>
      </c>
      <c r="D107" s="114" t="s">
        <v>653</v>
      </c>
      <c r="E107" s="70">
        <v>1929908</v>
      </c>
    </row>
    <row r="108" spans="1:5" ht="55.5" customHeight="1">
      <c r="A108" s="203"/>
      <c r="B108" s="114" t="s">
        <v>247</v>
      </c>
      <c r="C108" s="114" t="s">
        <v>688</v>
      </c>
      <c r="D108" s="114" t="s">
        <v>487</v>
      </c>
      <c r="E108" s="70">
        <v>381443</v>
      </c>
    </row>
    <row r="109" spans="1:5" ht="55.5" customHeight="1">
      <c r="A109" s="203"/>
      <c r="B109" s="114" t="s">
        <v>235</v>
      </c>
      <c r="C109" s="114" t="s">
        <v>689</v>
      </c>
      <c r="D109" s="114" t="s">
        <v>653</v>
      </c>
      <c r="E109" s="70">
        <v>514465</v>
      </c>
    </row>
    <row r="110" spans="1:5" ht="55.5" customHeight="1">
      <c r="A110" s="203"/>
      <c r="B110" s="114" t="s">
        <v>190</v>
      </c>
      <c r="C110" s="114" t="s">
        <v>690</v>
      </c>
      <c r="D110" s="114" t="s">
        <v>653</v>
      </c>
      <c r="E110" s="70">
        <v>932776</v>
      </c>
    </row>
    <row r="111" spans="1:5" ht="55.5" customHeight="1">
      <c r="A111" s="203"/>
      <c r="B111" s="114" t="s">
        <v>397</v>
      </c>
      <c r="C111" s="114" t="s">
        <v>706</v>
      </c>
      <c r="D111" s="114" t="s">
        <v>491</v>
      </c>
      <c r="E111" s="70">
        <v>5107424</v>
      </c>
    </row>
    <row r="112" spans="1:5" ht="55.5" customHeight="1">
      <c r="A112" s="203"/>
      <c r="B112" s="114" t="s">
        <v>88</v>
      </c>
      <c r="C112" s="114" t="s">
        <v>488</v>
      </c>
      <c r="D112" s="114" t="s">
        <v>487</v>
      </c>
      <c r="E112" s="70">
        <v>750852</v>
      </c>
    </row>
    <row r="113" spans="1:5" ht="55.5" customHeight="1">
      <c r="A113" s="203"/>
      <c r="B113" s="114" t="s">
        <v>89</v>
      </c>
      <c r="C113" s="114" t="s">
        <v>489</v>
      </c>
      <c r="D113" s="114">
        <v>1549</v>
      </c>
      <c r="E113" s="70">
        <v>4105680</v>
      </c>
    </row>
    <row r="114" spans="1:5" ht="55.5" customHeight="1">
      <c r="A114" s="204"/>
      <c r="B114" s="114" t="s">
        <v>87</v>
      </c>
      <c r="C114" s="114" t="s">
        <v>490</v>
      </c>
      <c r="D114" s="114" t="s">
        <v>491</v>
      </c>
      <c r="E114" s="70">
        <v>4510330</v>
      </c>
    </row>
    <row r="115" spans="1:5" ht="55.5" customHeight="1">
      <c r="A115" s="205" t="s">
        <v>0</v>
      </c>
      <c r="B115" s="205"/>
      <c r="C115" s="205"/>
      <c r="D115" s="205"/>
      <c r="E115" s="119">
        <f>SUM(E97:E114)</f>
        <v>30300685</v>
      </c>
    </row>
    <row r="116" spans="1:5" ht="55.5" customHeight="1">
      <c r="A116" s="122" t="s">
        <v>15</v>
      </c>
      <c r="B116" s="114" t="s">
        <v>667</v>
      </c>
      <c r="C116" s="114" t="s">
        <v>668</v>
      </c>
      <c r="D116" s="114" t="s">
        <v>477</v>
      </c>
      <c r="E116" s="70">
        <v>2811989</v>
      </c>
    </row>
    <row r="117" spans="1:5" ht="55.5" customHeight="1">
      <c r="A117" s="205" t="s">
        <v>0</v>
      </c>
      <c r="B117" s="205"/>
      <c r="C117" s="205"/>
      <c r="D117" s="205"/>
      <c r="E117" s="119">
        <f>SUM(E116)</f>
        <v>2811989</v>
      </c>
    </row>
    <row r="118" spans="1:5" ht="55.5" customHeight="1">
      <c r="A118" s="202" t="s">
        <v>90</v>
      </c>
      <c r="B118" s="114" t="s">
        <v>492</v>
      </c>
      <c r="C118" s="114" t="s">
        <v>493</v>
      </c>
      <c r="D118" s="114">
        <v>1549</v>
      </c>
      <c r="E118" s="70">
        <v>9387645</v>
      </c>
    </row>
    <row r="119" spans="1:5" ht="55.5" customHeight="1">
      <c r="A119" s="204"/>
      <c r="B119" s="114" t="s">
        <v>494</v>
      </c>
      <c r="C119" s="114" t="s">
        <v>495</v>
      </c>
      <c r="D119" s="114">
        <v>1549</v>
      </c>
      <c r="E119" s="70">
        <v>11000645</v>
      </c>
    </row>
    <row r="120" spans="1:5" ht="55.5" customHeight="1">
      <c r="A120" s="205" t="s">
        <v>0</v>
      </c>
      <c r="B120" s="205"/>
      <c r="C120" s="205"/>
      <c r="D120" s="205"/>
      <c r="E120" s="119">
        <f>SUM(E118:E119)</f>
        <v>20388290</v>
      </c>
    </row>
    <row r="121" spans="1:5" ht="55.5" customHeight="1">
      <c r="A121" s="202" t="s">
        <v>11</v>
      </c>
      <c r="B121" s="114" t="s">
        <v>439</v>
      </c>
      <c r="C121" s="114" t="s">
        <v>496</v>
      </c>
      <c r="D121" s="114" t="s">
        <v>455</v>
      </c>
      <c r="E121" s="70">
        <v>98028</v>
      </c>
    </row>
    <row r="122" spans="1:5" ht="55.5" customHeight="1">
      <c r="A122" s="204"/>
      <c r="B122" s="114" t="s">
        <v>497</v>
      </c>
      <c r="C122" s="114" t="s">
        <v>498</v>
      </c>
      <c r="D122" s="114" t="s">
        <v>453</v>
      </c>
      <c r="E122" s="70">
        <v>76535</v>
      </c>
    </row>
    <row r="123" spans="1:5" ht="55.5" customHeight="1">
      <c r="A123" s="205" t="s">
        <v>0</v>
      </c>
      <c r="B123" s="205"/>
      <c r="C123" s="205"/>
      <c r="D123" s="205"/>
      <c r="E123" s="119">
        <f>SUM(E121:E122)</f>
        <v>174563</v>
      </c>
    </row>
    <row r="124" spans="1:5" ht="55.5" customHeight="1">
      <c r="A124" s="202" t="s">
        <v>12</v>
      </c>
      <c r="B124" s="114" t="s">
        <v>620</v>
      </c>
      <c r="C124" s="114" t="s">
        <v>684</v>
      </c>
      <c r="D124" s="114" t="s">
        <v>653</v>
      </c>
      <c r="E124" s="70">
        <v>939497</v>
      </c>
    </row>
    <row r="125" spans="1:5" ht="55.5" customHeight="1">
      <c r="A125" s="204"/>
      <c r="B125" s="114" t="s">
        <v>320</v>
      </c>
      <c r="C125" s="114" t="s">
        <v>687</v>
      </c>
      <c r="D125" s="114" t="s">
        <v>653</v>
      </c>
      <c r="E125" s="70">
        <v>5917220</v>
      </c>
    </row>
    <row r="126" spans="1:5" ht="55.5" customHeight="1">
      <c r="A126" s="205" t="s">
        <v>0</v>
      </c>
      <c r="B126" s="205"/>
      <c r="C126" s="205"/>
      <c r="D126" s="205"/>
      <c r="E126" s="119">
        <f>SUM(E124:E125)</f>
        <v>6856717</v>
      </c>
    </row>
    <row r="127" spans="1:5" ht="55.5" customHeight="1">
      <c r="A127" s="202" t="s">
        <v>91</v>
      </c>
      <c r="B127" s="114" t="s">
        <v>501</v>
      </c>
      <c r="C127" s="114" t="s">
        <v>685</v>
      </c>
      <c r="D127" s="114" t="s">
        <v>491</v>
      </c>
      <c r="E127" s="70">
        <v>1430765</v>
      </c>
    </row>
    <row r="128" spans="1:5" ht="55.5" customHeight="1">
      <c r="A128" s="203"/>
      <c r="B128" s="114" t="s">
        <v>499</v>
      </c>
      <c r="C128" s="114" t="s">
        <v>686</v>
      </c>
      <c r="D128" s="114" t="s">
        <v>477</v>
      </c>
      <c r="E128" s="70">
        <v>4029005</v>
      </c>
    </row>
    <row r="129" spans="1:5" ht="55.5" customHeight="1">
      <c r="A129" s="203"/>
      <c r="B129" s="114" t="s">
        <v>499</v>
      </c>
      <c r="C129" s="114" t="s">
        <v>500</v>
      </c>
      <c r="D129" s="114" t="s">
        <v>465</v>
      </c>
      <c r="E129" s="70">
        <v>79950</v>
      </c>
    </row>
    <row r="130" spans="1:5" ht="55.5" customHeight="1">
      <c r="A130" s="204"/>
      <c r="B130" s="114" t="s">
        <v>501</v>
      </c>
      <c r="C130" s="114" t="s">
        <v>502</v>
      </c>
      <c r="D130" s="114" t="s">
        <v>463</v>
      </c>
      <c r="E130" s="70">
        <v>22786</v>
      </c>
    </row>
    <row r="131" spans="1:5" ht="55.5" customHeight="1">
      <c r="A131" s="205" t="s">
        <v>0</v>
      </c>
      <c r="B131" s="205"/>
      <c r="C131" s="205"/>
      <c r="D131" s="205"/>
      <c r="E131" s="119">
        <f>SUM(E127:E130)</f>
        <v>5562506</v>
      </c>
    </row>
    <row r="132" spans="1:5" ht="55.5" customHeight="1">
      <c r="A132" s="202" t="s">
        <v>92</v>
      </c>
      <c r="B132" s="114" t="s">
        <v>503</v>
      </c>
      <c r="C132" s="114" t="s">
        <v>504</v>
      </c>
      <c r="D132" s="114" t="s">
        <v>465</v>
      </c>
      <c r="E132" s="70">
        <v>2364299</v>
      </c>
    </row>
    <row r="133" spans="1:5" ht="55.5" customHeight="1">
      <c r="A133" s="203"/>
      <c r="B133" s="114" t="s">
        <v>505</v>
      </c>
      <c r="C133" s="114" t="s">
        <v>506</v>
      </c>
      <c r="D133" s="114" t="s">
        <v>465</v>
      </c>
      <c r="E133" s="70">
        <v>1428898</v>
      </c>
    </row>
    <row r="134" spans="1:5" ht="55.5" customHeight="1">
      <c r="A134" s="203"/>
      <c r="B134" s="114" t="s">
        <v>507</v>
      </c>
      <c r="C134" s="114" t="s">
        <v>508</v>
      </c>
      <c r="D134" s="114" t="s">
        <v>477</v>
      </c>
      <c r="E134" s="70">
        <v>27611</v>
      </c>
    </row>
    <row r="135" spans="1:5" ht="55.5" customHeight="1">
      <c r="A135" s="203"/>
      <c r="B135" s="114" t="s">
        <v>507</v>
      </c>
      <c r="C135" s="114" t="s">
        <v>509</v>
      </c>
      <c r="D135" s="114" t="s">
        <v>465</v>
      </c>
      <c r="E135" s="70">
        <v>760203</v>
      </c>
    </row>
    <row r="136" spans="1:5" ht="55.5" customHeight="1">
      <c r="A136" s="203"/>
      <c r="B136" s="114" t="s">
        <v>669</v>
      </c>
      <c r="C136" s="114" t="s">
        <v>670</v>
      </c>
      <c r="D136" s="114" t="s">
        <v>487</v>
      </c>
      <c r="E136" s="70">
        <v>549596</v>
      </c>
    </row>
    <row r="137" spans="1:5" ht="55.5" customHeight="1">
      <c r="A137" s="204"/>
      <c r="B137" s="114" t="s">
        <v>510</v>
      </c>
      <c r="C137" s="114" t="s">
        <v>511</v>
      </c>
      <c r="D137" s="114" t="s">
        <v>477</v>
      </c>
      <c r="E137" s="70">
        <v>17709</v>
      </c>
    </row>
    <row r="138" spans="1:5" ht="55.5" customHeight="1">
      <c r="A138" s="205" t="s">
        <v>0</v>
      </c>
      <c r="B138" s="205"/>
      <c r="C138" s="205"/>
      <c r="D138" s="205"/>
      <c r="E138" s="121">
        <f>SUM(E132:E137)</f>
        <v>5148316</v>
      </c>
    </row>
    <row r="139" spans="1:5" ht="55.5" customHeight="1">
      <c r="A139" s="205" t="s">
        <v>1</v>
      </c>
      <c r="B139" s="205"/>
      <c r="C139" s="205"/>
      <c r="D139" s="205"/>
      <c r="E139" s="121">
        <f>E138+E131+E126+E123+E120+E117+E115+E96+E92+E88+E85+E80+E77+E75+E72+E65+E63+E55+E47+E44+E38+E32+E26+E16+E13+E8</f>
        <v>302382099</v>
      </c>
    </row>
  </sheetData>
  <sheetProtection/>
  <mergeCells count="51">
    <mergeCell ref="A26:D26"/>
    <mergeCell ref="A123:D123"/>
    <mergeCell ref="A2:E2"/>
    <mergeCell ref="A17:A25"/>
    <mergeCell ref="A27:A31"/>
    <mergeCell ref="A32:D32"/>
    <mergeCell ref="A33:A37"/>
    <mergeCell ref="A121:A122"/>
    <mergeCell ref="A38:D38"/>
    <mergeCell ref="A63:D63"/>
    <mergeCell ref="A131:D131"/>
    <mergeCell ref="A132:A137"/>
    <mergeCell ref="A138:D138"/>
    <mergeCell ref="A139:D139"/>
    <mergeCell ref="A88:D88"/>
    <mergeCell ref="A118:A119"/>
    <mergeCell ref="A120:D120"/>
    <mergeCell ref="A96:D96"/>
    <mergeCell ref="A115:D115"/>
    <mergeCell ref="A92:D92"/>
    <mergeCell ref="A9:A12"/>
    <mergeCell ref="A4:A7"/>
    <mergeCell ref="A8:D8"/>
    <mergeCell ref="A13:D13"/>
    <mergeCell ref="A14:A15"/>
    <mergeCell ref="A16:D16"/>
    <mergeCell ref="A97:A114"/>
    <mergeCell ref="A117:D117"/>
    <mergeCell ref="A56:A62"/>
    <mergeCell ref="A127:A130"/>
    <mergeCell ref="A124:A125"/>
    <mergeCell ref="A126:D126"/>
    <mergeCell ref="A85:D85"/>
    <mergeCell ref="A66:A71"/>
    <mergeCell ref="A72:D72"/>
    <mergeCell ref="A73:A74"/>
    <mergeCell ref="A65:D65"/>
    <mergeCell ref="A77:D77"/>
    <mergeCell ref="A78:A79"/>
    <mergeCell ref="A80:D80"/>
    <mergeCell ref="A81:A84"/>
    <mergeCell ref="A93:A95"/>
    <mergeCell ref="A86:A87"/>
    <mergeCell ref="A75:D75"/>
    <mergeCell ref="A89:A91"/>
    <mergeCell ref="A39:A43"/>
    <mergeCell ref="A44:D44"/>
    <mergeCell ref="A45:A46"/>
    <mergeCell ref="A47:D47"/>
    <mergeCell ref="A48:A54"/>
    <mergeCell ref="A55:D55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P36"/>
  <sheetViews>
    <sheetView tabSelected="1" zoomScale="60" zoomScaleNormal="60" zoomScalePageLayoutView="0" workbookViewId="0" topLeftCell="A7">
      <selection activeCell="A30" sqref="A30"/>
    </sheetView>
  </sheetViews>
  <sheetFormatPr defaultColWidth="9.140625" defaultRowHeight="12.75"/>
  <cols>
    <col min="1" max="1" width="35.421875" style="66" customWidth="1"/>
    <col min="2" max="13" width="21.00390625" style="68" customWidth="1"/>
    <col min="14" max="16" width="21.00390625" style="66" customWidth="1"/>
    <col min="17" max="19" width="14.7109375" style="66" customWidth="1"/>
    <col min="20" max="16384" width="9.140625" style="66" customWidth="1"/>
  </cols>
  <sheetData>
    <row r="1" ht="20.25">
      <c r="P1" s="72" t="s">
        <v>65</v>
      </c>
    </row>
    <row r="2" spans="1:16" ht="30" customHeight="1">
      <c r="A2" s="212" t="s">
        <v>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67" customFormat="1" ht="30" customHeight="1">
      <c r="A3" s="215" t="s">
        <v>447</v>
      </c>
      <c r="B3" s="73">
        <v>1212</v>
      </c>
      <c r="C3" s="73">
        <v>1212</v>
      </c>
      <c r="D3" s="73">
        <v>1213</v>
      </c>
      <c r="E3" s="73">
        <v>1213</v>
      </c>
      <c r="F3" s="73">
        <v>1222</v>
      </c>
      <c r="G3" s="73">
        <v>1222</v>
      </c>
      <c r="H3" s="73">
        <v>1223</v>
      </c>
      <c r="I3" s="73">
        <v>1223</v>
      </c>
      <c r="J3" s="73">
        <v>1549</v>
      </c>
      <c r="K3" s="73">
        <v>1549</v>
      </c>
      <c r="L3" s="73">
        <v>1611</v>
      </c>
      <c r="M3" s="73">
        <v>1611</v>
      </c>
      <c r="N3" s="73">
        <v>1621</v>
      </c>
      <c r="O3" s="73">
        <v>1621</v>
      </c>
      <c r="P3" s="213" t="s">
        <v>29</v>
      </c>
    </row>
    <row r="4" spans="1:16" ht="30" customHeight="1">
      <c r="A4" s="216"/>
      <c r="B4" s="73" t="s">
        <v>66</v>
      </c>
      <c r="C4" s="73" t="s">
        <v>67</v>
      </c>
      <c r="D4" s="73" t="s">
        <v>66</v>
      </c>
      <c r="E4" s="73" t="s">
        <v>67</v>
      </c>
      <c r="F4" s="73" t="s">
        <v>66</v>
      </c>
      <c r="G4" s="73" t="s">
        <v>67</v>
      </c>
      <c r="H4" s="73" t="s">
        <v>66</v>
      </c>
      <c r="I4" s="73" t="s">
        <v>67</v>
      </c>
      <c r="J4" s="73" t="s">
        <v>66</v>
      </c>
      <c r="K4" s="73" t="s">
        <v>67</v>
      </c>
      <c r="L4" s="73" t="s">
        <v>66</v>
      </c>
      <c r="M4" s="73" t="s">
        <v>67</v>
      </c>
      <c r="N4" s="73" t="s">
        <v>66</v>
      </c>
      <c r="O4" s="73" t="s">
        <v>67</v>
      </c>
      <c r="P4" s="214"/>
    </row>
    <row r="5" spans="1:16" ht="30" customHeight="1">
      <c r="A5" s="74" t="s">
        <v>74</v>
      </c>
      <c r="B5" s="69"/>
      <c r="C5" s="69">
        <v>36806.92</v>
      </c>
      <c r="D5" s="70"/>
      <c r="E5" s="70">
        <v>13068.54</v>
      </c>
      <c r="F5" s="70"/>
      <c r="G5" s="70">
        <v>9358.92</v>
      </c>
      <c r="H5" s="70"/>
      <c r="I5" s="70">
        <v>26269.04</v>
      </c>
      <c r="J5" s="70"/>
      <c r="K5" s="70">
        <v>38604.89</v>
      </c>
      <c r="L5" s="70" t="s">
        <v>448</v>
      </c>
      <c r="M5" s="70">
        <v>6110.48</v>
      </c>
      <c r="N5" s="70">
        <v>0</v>
      </c>
      <c r="O5" s="70">
        <v>1189.28</v>
      </c>
      <c r="P5" s="103">
        <f>SUM(B5:O5)</f>
        <v>131408.07</v>
      </c>
    </row>
    <row r="6" spans="1:16" ht="30" customHeight="1">
      <c r="A6" s="74" t="s">
        <v>96</v>
      </c>
      <c r="B6" s="69"/>
      <c r="C6" s="69"/>
      <c r="D6" s="70">
        <v>19082.58</v>
      </c>
      <c r="E6" s="70">
        <v>11407.58</v>
      </c>
      <c r="F6" s="70"/>
      <c r="G6" s="70"/>
      <c r="H6" s="70">
        <v>8.54</v>
      </c>
      <c r="I6" s="70"/>
      <c r="J6" s="70"/>
      <c r="K6" s="70"/>
      <c r="L6" s="70">
        <v>21606.23</v>
      </c>
      <c r="M6" s="70">
        <v>4976.64</v>
      </c>
      <c r="N6" s="70">
        <v>6967.68</v>
      </c>
      <c r="O6" s="70">
        <v>2078.63</v>
      </c>
      <c r="P6" s="103">
        <f aca="true" t="shared" si="0" ref="P6:P35">SUM(B6:O6)</f>
        <v>66127.88</v>
      </c>
    </row>
    <row r="7" spans="1:16" ht="30" customHeight="1">
      <c r="A7" s="74" t="s">
        <v>449</v>
      </c>
      <c r="B7" s="69"/>
      <c r="C7" s="69"/>
      <c r="D7" s="70">
        <v>1760.51</v>
      </c>
      <c r="E7" s="70" t="s">
        <v>448</v>
      </c>
      <c r="F7" s="70" t="s">
        <v>448</v>
      </c>
      <c r="G7" s="70">
        <v>4.36</v>
      </c>
      <c r="H7" s="70">
        <v>13088.71</v>
      </c>
      <c r="I7" s="70">
        <v>7814.44</v>
      </c>
      <c r="J7" s="70"/>
      <c r="K7" s="70"/>
      <c r="L7" s="70">
        <v>11905.05</v>
      </c>
      <c r="M7" s="70">
        <v>1047.12</v>
      </c>
      <c r="N7" s="70">
        <v>30822.62</v>
      </c>
      <c r="O7" s="70">
        <v>8623.38</v>
      </c>
      <c r="P7" s="103">
        <f t="shared" si="0"/>
        <v>75066.19</v>
      </c>
    </row>
    <row r="8" spans="1:16" ht="30" customHeight="1">
      <c r="A8" s="74" t="s">
        <v>3</v>
      </c>
      <c r="B8" s="69"/>
      <c r="C8" s="69"/>
      <c r="D8" s="70">
        <v>5890.06</v>
      </c>
      <c r="E8" s="70">
        <v>1608.58</v>
      </c>
      <c r="F8" s="70">
        <v>1870.91</v>
      </c>
      <c r="G8" s="70" t="s">
        <v>448</v>
      </c>
      <c r="H8" s="70">
        <v>32257.17</v>
      </c>
      <c r="I8" s="70">
        <v>7659.8</v>
      </c>
      <c r="J8" s="70"/>
      <c r="K8" s="70"/>
      <c r="L8" s="70">
        <v>5686.61</v>
      </c>
      <c r="M8" s="70">
        <v>467.2</v>
      </c>
      <c r="N8" s="70">
        <v>7838.69</v>
      </c>
      <c r="O8" s="70" t="s">
        <v>450</v>
      </c>
      <c r="P8" s="103">
        <f t="shared" si="0"/>
        <v>63279.020000000004</v>
      </c>
    </row>
    <row r="9" spans="1:16" ht="30" customHeight="1">
      <c r="A9" s="74" t="s">
        <v>121</v>
      </c>
      <c r="B9" s="69"/>
      <c r="C9" s="69"/>
      <c r="D9" s="70">
        <v>2945</v>
      </c>
      <c r="E9" s="70">
        <v>692.84</v>
      </c>
      <c r="F9" s="70" t="s">
        <v>448</v>
      </c>
      <c r="G9" s="70">
        <v>9912.94</v>
      </c>
      <c r="H9" s="70">
        <v>93571.76</v>
      </c>
      <c r="I9" s="70">
        <v>45759.86</v>
      </c>
      <c r="J9" s="70"/>
      <c r="K9" s="70">
        <v>12275.135</v>
      </c>
      <c r="L9" s="70">
        <v>5097.88</v>
      </c>
      <c r="M9" s="70">
        <v>372.73</v>
      </c>
      <c r="N9" s="70">
        <v>60833.7</v>
      </c>
      <c r="O9" s="70">
        <v>35152.76</v>
      </c>
      <c r="P9" s="103">
        <f t="shared" si="0"/>
        <v>266614.60500000004</v>
      </c>
    </row>
    <row r="10" spans="1:16" ht="30" customHeight="1">
      <c r="A10" s="74" t="s">
        <v>79</v>
      </c>
      <c r="B10" s="69"/>
      <c r="C10" s="69"/>
      <c r="D10" s="70">
        <v>2132.52</v>
      </c>
      <c r="E10" s="70">
        <v>3366.04</v>
      </c>
      <c r="F10" s="70">
        <v>498.14</v>
      </c>
      <c r="G10" s="70" t="s">
        <v>448</v>
      </c>
      <c r="H10" s="70">
        <v>53295.21</v>
      </c>
      <c r="I10" s="70">
        <v>45638.86</v>
      </c>
      <c r="J10" s="70">
        <v>249.06</v>
      </c>
      <c r="K10" s="70">
        <v>199336.96</v>
      </c>
      <c r="L10" s="70">
        <v>13665.38</v>
      </c>
      <c r="M10" s="70">
        <v>1674.74</v>
      </c>
      <c r="N10" s="70">
        <v>32339.36</v>
      </c>
      <c r="O10" s="70">
        <v>41557.08</v>
      </c>
      <c r="P10" s="103">
        <f t="shared" si="0"/>
        <v>393753.35</v>
      </c>
    </row>
    <row r="11" spans="1:16" ht="30" customHeight="1">
      <c r="A11" s="74" t="s">
        <v>4</v>
      </c>
      <c r="B11" s="69">
        <v>21191.56</v>
      </c>
      <c r="C11" s="69"/>
      <c r="D11" s="70">
        <v>68363.98</v>
      </c>
      <c r="E11" s="70" t="s">
        <v>448</v>
      </c>
      <c r="F11" s="70">
        <v>89.3</v>
      </c>
      <c r="G11" s="70" t="s">
        <v>448</v>
      </c>
      <c r="H11" s="70">
        <v>6451.78</v>
      </c>
      <c r="I11" s="70"/>
      <c r="J11" s="70"/>
      <c r="K11" s="70"/>
      <c r="L11" s="70">
        <v>13904.32</v>
      </c>
      <c r="M11" s="70" t="s">
        <v>448</v>
      </c>
      <c r="N11" s="70">
        <v>2104.4</v>
      </c>
      <c r="O11" s="70"/>
      <c r="P11" s="103">
        <f t="shared" si="0"/>
        <v>112105.34</v>
      </c>
    </row>
    <row r="12" spans="1:16" ht="30" customHeight="1">
      <c r="A12" s="74" t="s">
        <v>134</v>
      </c>
      <c r="B12" s="69">
        <v>18.3</v>
      </c>
      <c r="C12" s="69"/>
      <c r="D12" s="70">
        <v>426.3</v>
      </c>
      <c r="E12" s="70">
        <v>696.56</v>
      </c>
      <c r="F12" s="70">
        <v>56341.96</v>
      </c>
      <c r="G12" s="70">
        <v>13714.82</v>
      </c>
      <c r="H12" s="70">
        <v>92846.92</v>
      </c>
      <c r="I12" s="70">
        <v>4029.74</v>
      </c>
      <c r="J12" s="70"/>
      <c r="K12" s="70">
        <v>609.38</v>
      </c>
      <c r="L12" s="70">
        <v>427.9</v>
      </c>
      <c r="M12" s="70" t="s">
        <v>448</v>
      </c>
      <c r="N12" s="70">
        <v>24551.99</v>
      </c>
      <c r="O12" s="70">
        <v>1033.2</v>
      </c>
      <c r="P12" s="103">
        <f t="shared" si="0"/>
        <v>194697.06999999998</v>
      </c>
    </row>
    <row r="13" spans="1:16" ht="30" customHeight="1">
      <c r="A13" s="74" t="s">
        <v>267</v>
      </c>
      <c r="B13" s="69"/>
      <c r="C13" s="69"/>
      <c r="D13" s="70">
        <v>840.68</v>
      </c>
      <c r="E13" s="70">
        <v>1423.98</v>
      </c>
      <c r="F13" s="70" t="s">
        <v>448</v>
      </c>
      <c r="G13" s="70" t="s">
        <v>448</v>
      </c>
      <c r="H13" s="70">
        <v>933.56</v>
      </c>
      <c r="I13" s="70">
        <v>2572.12</v>
      </c>
      <c r="J13" s="70"/>
      <c r="K13" s="70"/>
      <c r="L13" s="70">
        <v>1333.07</v>
      </c>
      <c r="M13" s="70">
        <v>3606.04</v>
      </c>
      <c r="N13" s="70">
        <v>15314.04</v>
      </c>
      <c r="O13" s="70">
        <v>10723.83</v>
      </c>
      <c r="P13" s="103">
        <f t="shared" si="0"/>
        <v>36747.32</v>
      </c>
    </row>
    <row r="14" spans="1:16" ht="30" customHeight="1">
      <c r="A14" s="74" t="s">
        <v>5</v>
      </c>
      <c r="B14" s="69"/>
      <c r="C14" s="70">
        <v>1806</v>
      </c>
      <c r="D14" s="70">
        <v>112010.3</v>
      </c>
      <c r="E14" s="70">
        <v>47188.96</v>
      </c>
      <c r="F14" s="70" t="s">
        <v>448</v>
      </c>
      <c r="G14" s="70" t="s">
        <v>448</v>
      </c>
      <c r="H14" s="70">
        <v>18635.64</v>
      </c>
      <c r="I14" s="70">
        <v>503.87</v>
      </c>
      <c r="J14" s="70"/>
      <c r="K14" s="70"/>
      <c r="L14" s="70">
        <v>9009.76</v>
      </c>
      <c r="M14" s="70">
        <v>6971.7</v>
      </c>
      <c r="N14" s="70">
        <v>1763.56</v>
      </c>
      <c r="O14" s="70">
        <v>1195.28</v>
      </c>
      <c r="P14" s="103">
        <f t="shared" si="0"/>
        <v>199085.07000000004</v>
      </c>
    </row>
    <row r="15" spans="1:16" ht="30" customHeight="1">
      <c r="A15" s="74" t="s">
        <v>70</v>
      </c>
      <c r="B15" s="69"/>
      <c r="C15" s="69"/>
      <c r="D15" s="70" t="s">
        <v>448</v>
      </c>
      <c r="E15" s="70" t="s">
        <v>448</v>
      </c>
      <c r="F15" s="70">
        <v>31324.54</v>
      </c>
      <c r="G15" s="70">
        <v>19677.17</v>
      </c>
      <c r="H15" s="70">
        <v>128797.44</v>
      </c>
      <c r="I15" s="70">
        <v>10671.57</v>
      </c>
      <c r="J15" s="70"/>
      <c r="K15" s="70"/>
      <c r="L15" s="70" t="s">
        <v>448</v>
      </c>
      <c r="M15" s="70" t="s">
        <v>448</v>
      </c>
      <c r="N15" s="70">
        <v>15077.08</v>
      </c>
      <c r="O15" s="70">
        <v>0</v>
      </c>
      <c r="P15" s="103">
        <f t="shared" si="0"/>
        <v>205547.8</v>
      </c>
    </row>
    <row r="16" spans="1:16" ht="30" customHeight="1">
      <c r="A16" s="74" t="s">
        <v>143</v>
      </c>
      <c r="B16" s="69"/>
      <c r="C16" s="69"/>
      <c r="D16" s="70">
        <v>18727.38</v>
      </c>
      <c r="E16" s="70">
        <v>1772.34</v>
      </c>
      <c r="F16" s="70">
        <v>5833.5</v>
      </c>
      <c r="G16" s="70">
        <v>1141.27</v>
      </c>
      <c r="H16" s="70">
        <v>25561.63</v>
      </c>
      <c r="I16" s="70">
        <v>5101.82</v>
      </c>
      <c r="J16" s="70"/>
      <c r="K16" s="70"/>
      <c r="L16" s="70">
        <v>16692.44</v>
      </c>
      <c r="M16" s="70">
        <v>3703.08</v>
      </c>
      <c r="N16" s="70">
        <v>67661.94</v>
      </c>
      <c r="O16" s="70">
        <v>13136.66</v>
      </c>
      <c r="P16" s="103">
        <f t="shared" si="0"/>
        <v>159332.06000000003</v>
      </c>
    </row>
    <row r="17" spans="1:16" ht="30" customHeight="1">
      <c r="A17" s="74" t="s">
        <v>6</v>
      </c>
      <c r="B17" s="69">
        <v>181.89</v>
      </c>
      <c r="C17" s="69"/>
      <c r="D17" s="70">
        <v>2312.49</v>
      </c>
      <c r="E17" s="70">
        <v>27.7</v>
      </c>
      <c r="F17" s="70">
        <f>27686+66</f>
        <v>27752</v>
      </c>
      <c r="G17" s="70" t="s">
        <v>448</v>
      </c>
      <c r="H17" s="70">
        <v>70744.96</v>
      </c>
      <c r="I17" s="70">
        <v>8165.31</v>
      </c>
      <c r="J17" s="70"/>
      <c r="K17" s="70"/>
      <c r="L17" s="70">
        <v>30035.78</v>
      </c>
      <c r="M17" s="70">
        <v>2603.26</v>
      </c>
      <c r="N17" s="70">
        <v>133805.41</v>
      </c>
      <c r="O17" s="70">
        <v>5896.78</v>
      </c>
      <c r="P17" s="103">
        <f t="shared" si="0"/>
        <v>281525.5800000001</v>
      </c>
    </row>
    <row r="18" spans="1:16" ht="30" customHeight="1">
      <c r="A18" s="74" t="s">
        <v>8</v>
      </c>
      <c r="B18" s="69"/>
      <c r="C18" s="69"/>
      <c r="D18" s="70" t="s">
        <v>448</v>
      </c>
      <c r="E18" s="70" t="s">
        <v>448</v>
      </c>
      <c r="F18" s="70">
        <v>77.56</v>
      </c>
      <c r="G18" s="70">
        <v>17357.32</v>
      </c>
      <c r="H18" s="70">
        <v>8230</v>
      </c>
      <c r="I18" s="70">
        <v>57.06</v>
      </c>
      <c r="J18" s="70"/>
      <c r="K18" s="70">
        <v>309742.91</v>
      </c>
      <c r="L18" s="70" t="s">
        <v>448</v>
      </c>
      <c r="M18" s="70" t="s">
        <v>448</v>
      </c>
      <c r="N18" s="70"/>
      <c r="O18" s="70"/>
      <c r="P18" s="103">
        <f t="shared" si="0"/>
        <v>335464.85</v>
      </c>
    </row>
    <row r="19" spans="1:16" ht="30" customHeight="1">
      <c r="A19" s="74" t="s">
        <v>451</v>
      </c>
      <c r="B19" s="69"/>
      <c r="C19" s="69">
        <v>32.667</v>
      </c>
      <c r="D19" s="70" t="s">
        <v>448</v>
      </c>
      <c r="E19" s="70">
        <v>12065.309</v>
      </c>
      <c r="F19" s="70" t="s">
        <v>448</v>
      </c>
      <c r="G19" s="70">
        <v>9216.326</v>
      </c>
      <c r="H19" s="70"/>
      <c r="I19" s="70">
        <v>95679.767</v>
      </c>
      <c r="J19" s="70"/>
      <c r="K19" s="70">
        <v>34142.4</v>
      </c>
      <c r="L19" s="70" t="s">
        <v>448</v>
      </c>
      <c r="M19" s="70">
        <v>12624.71</v>
      </c>
      <c r="N19" s="70"/>
      <c r="O19" s="70">
        <v>39363.09</v>
      </c>
      <c r="P19" s="103">
        <f t="shared" si="0"/>
        <v>203124.269</v>
      </c>
    </row>
    <row r="20" spans="1:16" ht="30" customHeight="1">
      <c r="A20" s="74" t="s">
        <v>14</v>
      </c>
      <c r="B20" s="69"/>
      <c r="C20" s="69"/>
      <c r="D20" s="70" t="s">
        <v>448</v>
      </c>
      <c r="E20" s="70" t="s">
        <v>448</v>
      </c>
      <c r="F20" s="70" t="s">
        <v>448</v>
      </c>
      <c r="G20" s="70">
        <v>7490.81</v>
      </c>
      <c r="H20" s="70"/>
      <c r="I20" s="70"/>
      <c r="J20" s="70"/>
      <c r="K20" s="70"/>
      <c r="L20" s="70">
        <v>279.08</v>
      </c>
      <c r="M20" s="70">
        <v>150.68</v>
      </c>
      <c r="N20" s="70"/>
      <c r="O20" s="70"/>
      <c r="P20" s="103">
        <f t="shared" si="0"/>
        <v>7920.570000000001</v>
      </c>
    </row>
    <row r="21" spans="1:16" ht="30" customHeight="1">
      <c r="A21" s="74" t="s">
        <v>9</v>
      </c>
      <c r="B21" s="69"/>
      <c r="C21" s="69"/>
      <c r="D21" s="70">
        <v>12739.1</v>
      </c>
      <c r="E21" s="70">
        <v>3272.48</v>
      </c>
      <c r="F21" s="70">
        <v>2132.58</v>
      </c>
      <c r="G21" s="70">
        <v>1166.98</v>
      </c>
      <c r="H21" s="70">
        <v>16070.24</v>
      </c>
      <c r="I21" s="70">
        <v>6900.78</v>
      </c>
      <c r="J21" s="70"/>
      <c r="K21" s="70"/>
      <c r="L21" s="70">
        <v>37731.82</v>
      </c>
      <c r="M21" s="70">
        <v>13079.62</v>
      </c>
      <c r="N21" s="70">
        <v>21704.58</v>
      </c>
      <c r="O21" s="70">
        <v>4261.4</v>
      </c>
      <c r="P21" s="103">
        <f t="shared" si="0"/>
        <v>119059.57999999999</v>
      </c>
    </row>
    <row r="22" spans="1:16" ht="30" customHeight="1">
      <c r="A22" s="74" t="s">
        <v>13</v>
      </c>
      <c r="B22" s="69"/>
      <c r="C22" s="69"/>
      <c r="D22" s="70">
        <v>4057.92</v>
      </c>
      <c r="E22" s="70">
        <v>3101.68</v>
      </c>
      <c r="F22" s="70" t="s">
        <v>448</v>
      </c>
      <c r="G22" s="70" t="s">
        <v>448</v>
      </c>
      <c r="H22" s="70">
        <v>20905.74</v>
      </c>
      <c r="I22" s="70">
        <v>18033.299</v>
      </c>
      <c r="J22" s="70"/>
      <c r="K22" s="70"/>
      <c r="L22" s="70">
        <v>11977.64</v>
      </c>
      <c r="M22" s="70" t="s">
        <v>448</v>
      </c>
      <c r="N22" s="70">
        <v>1204.28</v>
      </c>
      <c r="O22" s="70">
        <v>9906</v>
      </c>
      <c r="P22" s="103">
        <f t="shared" si="0"/>
        <v>69186.55900000001</v>
      </c>
    </row>
    <row r="23" spans="1:16" ht="30" customHeight="1">
      <c r="A23" s="74" t="s">
        <v>253</v>
      </c>
      <c r="B23" s="69"/>
      <c r="C23" s="69"/>
      <c r="D23" s="70" t="s">
        <v>448</v>
      </c>
      <c r="E23" s="70" t="s">
        <v>448</v>
      </c>
      <c r="F23" s="70" t="s">
        <v>448</v>
      </c>
      <c r="G23" s="70">
        <v>3017.12</v>
      </c>
      <c r="H23" s="70">
        <v>56669.404</v>
      </c>
      <c r="I23" s="70">
        <v>24250.47</v>
      </c>
      <c r="J23" s="70"/>
      <c r="K23" s="70"/>
      <c r="L23" s="70" t="s">
        <v>448</v>
      </c>
      <c r="M23" s="70" t="s">
        <v>448</v>
      </c>
      <c r="N23" s="70">
        <v>12324.13</v>
      </c>
      <c r="O23" s="70">
        <v>3884.97</v>
      </c>
      <c r="P23" s="103">
        <f t="shared" si="0"/>
        <v>100146.09400000001</v>
      </c>
    </row>
    <row r="24" spans="1:16" ht="30" customHeight="1">
      <c r="A24" s="74" t="s">
        <v>10</v>
      </c>
      <c r="B24" s="69"/>
      <c r="C24" s="69"/>
      <c r="D24" s="70">
        <v>3913.36</v>
      </c>
      <c r="E24" s="70">
        <v>7033.94</v>
      </c>
      <c r="F24" s="70">
        <v>1385.82</v>
      </c>
      <c r="G24" s="70" t="s">
        <v>448</v>
      </c>
      <c r="H24" s="70">
        <v>45058.04</v>
      </c>
      <c r="I24" s="70">
        <v>7953.14</v>
      </c>
      <c r="J24" s="70"/>
      <c r="K24" s="70"/>
      <c r="L24" s="70">
        <v>31174.28</v>
      </c>
      <c r="M24" s="70">
        <v>2410.14</v>
      </c>
      <c r="N24" s="70">
        <v>48106.3</v>
      </c>
      <c r="O24" s="70">
        <v>2905.28</v>
      </c>
      <c r="P24" s="103">
        <f t="shared" si="0"/>
        <v>149940.30000000002</v>
      </c>
    </row>
    <row r="25" spans="1:16" ht="30" customHeight="1">
      <c r="A25" s="74" t="s">
        <v>85</v>
      </c>
      <c r="B25" s="69">
        <v>215.02</v>
      </c>
      <c r="C25" s="69"/>
      <c r="D25" s="70">
        <v>8591.4</v>
      </c>
      <c r="E25" s="70">
        <v>11917.08</v>
      </c>
      <c r="F25" s="70">
        <v>1862.12</v>
      </c>
      <c r="G25" s="70">
        <v>6581.98</v>
      </c>
      <c r="H25" s="70">
        <v>7309.56</v>
      </c>
      <c r="I25" s="70">
        <v>19271.7</v>
      </c>
      <c r="J25" s="70"/>
      <c r="K25" s="70">
        <v>12629.74</v>
      </c>
      <c r="L25" s="70">
        <v>8587.52</v>
      </c>
      <c r="M25" s="70">
        <v>31078.36</v>
      </c>
      <c r="N25" s="70">
        <v>23944.14</v>
      </c>
      <c r="O25" s="70">
        <v>23693.38</v>
      </c>
      <c r="P25" s="103">
        <f t="shared" si="0"/>
        <v>155682</v>
      </c>
    </row>
    <row r="26" spans="1:16" ht="30" customHeight="1">
      <c r="A26" s="74" t="s">
        <v>15</v>
      </c>
      <c r="B26" s="69"/>
      <c r="C26" s="69"/>
      <c r="D26" s="70">
        <v>3507.68</v>
      </c>
      <c r="E26" s="70">
        <v>20071.4</v>
      </c>
      <c r="F26" s="70" t="s">
        <v>448</v>
      </c>
      <c r="G26" s="70" t="s">
        <v>448</v>
      </c>
      <c r="H26" s="70"/>
      <c r="I26" s="70"/>
      <c r="J26" s="70"/>
      <c r="K26" s="70"/>
      <c r="L26" s="70" t="s">
        <v>448</v>
      </c>
      <c r="M26" s="70">
        <v>2792.94</v>
      </c>
      <c r="N26" s="70"/>
      <c r="O26" s="70"/>
      <c r="P26" s="103">
        <f t="shared" si="0"/>
        <v>26372.02</v>
      </c>
    </row>
    <row r="27" spans="1:16" ht="30" customHeight="1">
      <c r="A27" s="74" t="s">
        <v>268</v>
      </c>
      <c r="B27" s="69"/>
      <c r="C27" s="69"/>
      <c r="D27" s="70" t="s">
        <v>448</v>
      </c>
      <c r="E27" s="70">
        <v>5092.38</v>
      </c>
      <c r="F27" s="70" t="s">
        <v>448</v>
      </c>
      <c r="G27" s="70" t="s">
        <v>448</v>
      </c>
      <c r="H27" s="70"/>
      <c r="I27" s="70"/>
      <c r="J27" s="70"/>
      <c r="K27" s="70">
        <v>237550.27</v>
      </c>
      <c r="L27" s="70" t="s">
        <v>448</v>
      </c>
      <c r="M27" s="70" t="s">
        <v>448</v>
      </c>
      <c r="N27" s="70"/>
      <c r="O27" s="70"/>
      <c r="P27" s="103">
        <f t="shared" si="0"/>
        <v>242642.65</v>
      </c>
    </row>
    <row r="28" spans="1:16" ht="30" customHeight="1">
      <c r="A28" s="74" t="s">
        <v>269</v>
      </c>
      <c r="B28" s="69"/>
      <c r="C28" s="69"/>
      <c r="D28" s="70">
        <v>3590.52</v>
      </c>
      <c r="E28" s="70">
        <v>20.95</v>
      </c>
      <c r="F28" s="70">
        <v>2864.38</v>
      </c>
      <c r="G28" s="70">
        <v>1092.29</v>
      </c>
      <c r="H28" s="70">
        <v>56744.12</v>
      </c>
      <c r="I28" s="70">
        <v>18011.92</v>
      </c>
      <c r="J28" s="70"/>
      <c r="K28" s="70"/>
      <c r="L28" s="70">
        <v>6596.72</v>
      </c>
      <c r="M28" s="70">
        <v>5513.35</v>
      </c>
      <c r="N28" s="70">
        <v>32728.59</v>
      </c>
      <c r="O28" s="70">
        <v>9097.1</v>
      </c>
      <c r="P28" s="103">
        <f t="shared" si="0"/>
        <v>136259.94</v>
      </c>
    </row>
    <row r="29" spans="1:16" ht="30" customHeight="1">
      <c r="A29" s="74" t="s">
        <v>90</v>
      </c>
      <c r="B29" s="69"/>
      <c r="C29" s="69"/>
      <c r="D29" s="70" t="s">
        <v>448</v>
      </c>
      <c r="E29" s="70" t="s">
        <v>448</v>
      </c>
      <c r="F29" s="70" t="s">
        <v>448</v>
      </c>
      <c r="G29" s="70" t="s">
        <v>448</v>
      </c>
      <c r="H29" s="70"/>
      <c r="I29" s="70"/>
      <c r="J29" s="70"/>
      <c r="K29" s="70">
        <v>3597.48</v>
      </c>
      <c r="L29" s="70" t="s">
        <v>448</v>
      </c>
      <c r="M29" s="70" t="s">
        <v>448</v>
      </c>
      <c r="N29" s="70"/>
      <c r="O29" s="70"/>
      <c r="P29" s="103">
        <f t="shared" si="0"/>
        <v>3597.48</v>
      </c>
    </row>
    <row r="30" spans="1:16" ht="30" customHeight="1">
      <c r="A30" s="74" t="s">
        <v>259</v>
      </c>
      <c r="B30" s="69"/>
      <c r="C30" s="69"/>
      <c r="D30" s="70">
        <v>289.72</v>
      </c>
      <c r="E30" s="70" t="s">
        <v>448</v>
      </c>
      <c r="F30" s="70">
        <v>1171.06</v>
      </c>
      <c r="G30" s="70">
        <v>2002.56</v>
      </c>
      <c r="H30" s="70">
        <v>94842.54</v>
      </c>
      <c r="I30" s="70">
        <v>60399.32</v>
      </c>
      <c r="J30" s="70"/>
      <c r="K30" s="70">
        <v>163025.04</v>
      </c>
      <c r="L30" s="70" t="s">
        <v>448</v>
      </c>
      <c r="M30" s="70" t="s">
        <v>448</v>
      </c>
      <c r="N30" s="70">
        <v>36195.34</v>
      </c>
      <c r="O30" s="70">
        <v>46913.63</v>
      </c>
      <c r="P30" s="103">
        <f t="shared" si="0"/>
        <v>404839.20999999996</v>
      </c>
    </row>
    <row r="31" spans="1:16" ht="30" customHeight="1">
      <c r="A31" s="74" t="s">
        <v>11</v>
      </c>
      <c r="B31" s="69"/>
      <c r="C31" s="69"/>
      <c r="D31" s="70">
        <v>972.4</v>
      </c>
      <c r="E31" s="70" t="s">
        <v>448</v>
      </c>
      <c r="F31" s="70" t="s">
        <v>448</v>
      </c>
      <c r="G31" s="70" t="s">
        <v>448</v>
      </c>
      <c r="H31" s="70">
        <v>5319.58</v>
      </c>
      <c r="I31" s="70">
        <v>774.06</v>
      </c>
      <c r="J31" s="70"/>
      <c r="K31" s="70"/>
      <c r="L31" s="70">
        <v>31419.8</v>
      </c>
      <c r="M31" s="70">
        <v>11727.18</v>
      </c>
      <c r="N31" s="70">
        <v>19275.92</v>
      </c>
      <c r="O31" s="70">
        <v>8864.64</v>
      </c>
      <c r="P31" s="103">
        <f t="shared" si="0"/>
        <v>78353.58</v>
      </c>
    </row>
    <row r="32" spans="1:16" ht="30" customHeight="1">
      <c r="A32" s="74" t="s">
        <v>12</v>
      </c>
      <c r="B32" s="69">
        <v>1157</v>
      </c>
      <c r="C32" s="69"/>
      <c r="D32" s="70">
        <v>6759.16</v>
      </c>
      <c r="E32" s="70" t="s">
        <v>448</v>
      </c>
      <c r="F32" s="70" t="s">
        <v>448</v>
      </c>
      <c r="G32" s="70" t="s">
        <v>448</v>
      </c>
      <c r="H32" s="70"/>
      <c r="I32" s="70"/>
      <c r="J32" s="70"/>
      <c r="K32" s="70"/>
      <c r="L32" s="70" t="s">
        <v>448</v>
      </c>
      <c r="M32" s="70" t="s">
        <v>448</v>
      </c>
      <c r="N32" s="70"/>
      <c r="O32" s="70"/>
      <c r="P32" s="103">
        <f t="shared" si="0"/>
        <v>7916.16</v>
      </c>
    </row>
    <row r="33" spans="1:16" ht="30" customHeight="1">
      <c r="A33" s="74" t="s">
        <v>91</v>
      </c>
      <c r="B33" s="69"/>
      <c r="C33" s="69"/>
      <c r="D33" s="70" t="s">
        <v>448</v>
      </c>
      <c r="E33" s="70" t="s">
        <v>448</v>
      </c>
      <c r="F33" s="70" t="s">
        <v>448</v>
      </c>
      <c r="G33" s="70">
        <v>14449.62</v>
      </c>
      <c r="H33" s="70">
        <v>18035.02</v>
      </c>
      <c r="I33" s="70">
        <v>102827.85</v>
      </c>
      <c r="J33" s="70"/>
      <c r="K33" s="70">
        <v>33534.52</v>
      </c>
      <c r="L33" s="70" t="s">
        <v>448</v>
      </c>
      <c r="M33" s="70" t="s">
        <v>448</v>
      </c>
      <c r="N33" s="70">
        <v>18503.16</v>
      </c>
      <c r="O33" s="70">
        <v>22939.06</v>
      </c>
      <c r="P33" s="103">
        <f t="shared" si="0"/>
        <v>210289.22999999998</v>
      </c>
    </row>
    <row r="34" spans="1:16" ht="30" customHeight="1">
      <c r="A34" s="74" t="s">
        <v>270</v>
      </c>
      <c r="B34" s="69"/>
      <c r="C34" s="69"/>
      <c r="D34" s="70" t="s">
        <v>448</v>
      </c>
      <c r="E34" s="70" t="s">
        <v>448</v>
      </c>
      <c r="F34" s="70" t="s">
        <v>448</v>
      </c>
      <c r="G34" s="70" t="s">
        <v>448</v>
      </c>
      <c r="H34" s="70"/>
      <c r="I34" s="70"/>
      <c r="J34" s="70"/>
      <c r="K34" s="70">
        <v>36100.116</v>
      </c>
      <c r="L34" s="70" t="s">
        <v>448</v>
      </c>
      <c r="M34" s="70" t="s">
        <v>448</v>
      </c>
      <c r="N34" s="70"/>
      <c r="O34" s="70"/>
      <c r="P34" s="103">
        <f t="shared" si="0"/>
        <v>36100.116</v>
      </c>
    </row>
    <row r="35" spans="1:16" ht="30" customHeight="1">
      <c r="A35" s="74" t="s">
        <v>92</v>
      </c>
      <c r="B35" s="69"/>
      <c r="C35" s="69"/>
      <c r="D35" s="70">
        <v>411.88</v>
      </c>
      <c r="E35" s="70" t="s">
        <v>448</v>
      </c>
      <c r="F35" s="70">
        <v>2492.78</v>
      </c>
      <c r="G35" s="70" t="s">
        <v>448</v>
      </c>
      <c r="H35" s="70">
        <v>32209</v>
      </c>
      <c r="I35" s="70">
        <v>7077.92</v>
      </c>
      <c r="J35" s="70"/>
      <c r="K35" s="70"/>
      <c r="L35" s="70" t="s">
        <v>448</v>
      </c>
      <c r="M35" s="70" t="s">
        <v>448</v>
      </c>
      <c r="N35" s="70">
        <v>102295.64</v>
      </c>
      <c r="O35" s="70">
        <v>30746.44</v>
      </c>
      <c r="P35" s="103">
        <f t="shared" si="0"/>
        <v>175233.66</v>
      </c>
    </row>
    <row r="36" spans="1:16" ht="30" customHeight="1">
      <c r="A36" s="73" t="s">
        <v>0</v>
      </c>
      <c r="B36" s="104">
        <f>SUM(B5:B35)</f>
        <v>22763.77</v>
      </c>
      <c r="C36" s="104">
        <f aca="true" t="shared" si="1" ref="C36:O36">SUM(C5:C35)</f>
        <v>38645.587</v>
      </c>
      <c r="D36" s="104">
        <f t="shared" si="1"/>
        <v>279324.94</v>
      </c>
      <c r="E36" s="104">
        <f t="shared" si="1"/>
        <v>143828.339</v>
      </c>
      <c r="F36" s="104">
        <f t="shared" si="1"/>
        <v>135696.65</v>
      </c>
      <c r="G36" s="104">
        <f t="shared" si="1"/>
        <v>116184.48599999996</v>
      </c>
      <c r="H36" s="104">
        <f t="shared" si="1"/>
        <v>897586.564</v>
      </c>
      <c r="I36" s="104">
        <f t="shared" si="1"/>
        <v>525423.716</v>
      </c>
      <c r="J36" s="104">
        <f t="shared" si="1"/>
        <v>249.06</v>
      </c>
      <c r="K36" s="104">
        <f t="shared" si="1"/>
        <v>1081148.841</v>
      </c>
      <c r="L36" s="104">
        <f t="shared" si="1"/>
        <v>257131.28</v>
      </c>
      <c r="M36" s="104">
        <f t="shared" si="1"/>
        <v>110909.97</v>
      </c>
      <c r="N36" s="104">
        <f t="shared" si="1"/>
        <v>715362.55</v>
      </c>
      <c r="O36" s="104">
        <f t="shared" si="1"/>
        <v>323161.87</v>
      </c>
      <c r="P36" s="104">
        <f>SUM(P5:P35)</f>
        <v>4647417.623</v>
      </c>
    </row>
  </sheetData>
  <sheetProtection/>
  <mergeCells count="3">
    <mergeCell ref="A2:P2"/>
    <mergeCell ref="P3:P4"/>
    <mergeCell ref="A3:A4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1"/>
  <sheetViews>
    <sheetView zoomScale="60" zoomScaleNormal="60" zoomScalePageLayoutView="0" workbookViewId="0" topLeftCell="A148">
      <selection activeCell="E158" sqref="E158"/>
    </sheetView>
  </sheetViews>
  <sheetFormatPr defaultColWidth="9.140625" defaultRowHeight="12.75"/>
  <cols>
    <col min="1" max="1" width="40.57421875" style="2" customWidth="1"/>
    <col min="2" max="2" width="54.421875" style="2" customWidth="1"/>
    <col min="3" max="3" width="33.140625" style="2" customWidth="1"/>
    <col min="4" max="4" width="26.8515625" style="2" customWidth="1"/>
    <col min="5" max="5" width="36.8515625" style="4" customWidth="1"/>
    <col min="6" max="6" width="10.28125" style="2" bestFit="1" customWidth="1"/>
    <col min="7" max="7" width="19.140625" style="2" bestFit="1" customWidth="1"/>
    <col min="8" max="8" width="18.28125" style="2" bestFit="1" customWidth="1"/>
    <col min="9" max="9" width="9.140625" style="2" customWidth="1"/>
    <col min="10" max="10" width="11.7109375" style="2" customWidth="1"/>
    <col min="11" max="16384" width="9.140625" style="2" customWidth="1"/>
  </cols>
  <sheetData>
    <row r="1" ht="21" customHeight="1" thickBot="1">
      <c r="E1" s="49" t="s">
        <v>93</v>
      </c>
    </row>
    <row r="2" spans="1:5" ht="34.5" customHeight="1">
      <c r="A2" s="224" t="s">
        <v>94</v>
      </c>
      <c r="B2" s="225"/>
      <c r="C2" s="225"/>
      <c r="D2" s="225"/>
      <c r="E2" s="226"/>
    </row>
    <row r="3" spans="1:5" ht="77.25" customHeight="1">
      <c r="A3" s="64" t="s">
        <v>2</v>
      </c>
      <c r="B3" s="76" t="s">
        <v>19</v>
      </c>
      <c r="C3" s="76" t="s">
        <v>16</v>
      </c>
      <c r="D3" s="76" t="s">
        <v>20</v>
      </c>
      <c r="E3" s="56" t="s">
        <v>95</v>
      </c>
    </row>
    <row r="4" spans="1:5" ht="55.5" customHeight="1">
      <c r="A4" s="217" t="s">
        <v>96</v>
      </c>
      <c r="B4" s="3" t="s">
        <v>273</v>
      </c>
      <c r="C4" s="3" t="s">
        <v>288</v>
      </c>
      <c r="D4" s="3">
        <v>2111</v>
      </c>
      <c r="E4" s="57">
        <v>4763313</v>
      </c>
    </row>
    <row r="5" spans="1:5" ht="55.5" customHeight="1">
      <c r="A5" s="217"/>
      <c r="B5" s="3" t="s">
        <v>97</v>
      </c>
      <c r="C5" s="3" t="s">
        <v>289</v>
      </c>
      <c r="D5" s="3">
        <v>2111</v>
      </c>
      <c r="E5" s="57">
        <v>2881379</v>
      </c>
    </row>
    <row r="6" spans="1:5" ht="55.5" customHeight="1">
      <c r="A6" s="217"/>
      <c r="B6" s="3" t="s">
        <v>97</v>
      </c>
      <c r="C6" s="3" t="s">
        <v>290</v>
      </c>
      <c r="D6" s="3">
        <v>2112</v>
      </c>
      <c r="E6" s="57">
        <v>6328902</v>
      </c>
    </row>
    <row r="7" spans="1:5" ht="56.25" customHeight="1">
      <c r="A7" s="217"/>
      <c r="B7" s="112" t="s">
        <v>97</v>
      </c>
      <c r="C7" s="112" t="s">
        <v>98</v>
      </c>
      <c r="D7" s="3">
        <v>2112</v>
      </c>
      <c r="E7" s="113">
        <v>1823583</v>
      </c>
    </row>
    <row r="8" spans="1:5" ht="56.25" customHeight="1">
      <c r="A8" s="217" t="s">
        <v>0</v>
      </c>
      <c r="B8" s="218"/>
      <c r="C8" s="218"/>
      <c r="D8" s="218"/>
      <c r="E8" s="56">
        <f>SUM(E4:E7)</f>
        <v>15797177</v>
      </c>
    </row>
    <row r="9" spans="1:5" ht="56.25" customHeight="1">
      <c r="A9" s="219" t="s">
        <v>99</v>
      </c>
      <c r="B9" s="3" t="s">
        <v>100</v>
      </c>
      <c r="C9" s="112" t="s">
        <v>101</v>
      </c>
      <c r="D9" s="3">
        <v>2112</v>
      </c>
      <c r="E9" s="57">
        <v>301720</v>
      </c>
    </row>
    <row r="10" spans="1:5" ht="56.25" customHeight="1">
      <c r="A10" s="219"/>
      <c r="B10" s="3" t="s">
        <v>291</v>
      </c>
      <c r="C10" s="112" t="s">
        <v>292</v>
      </c>
      <c r="D10" s="3">
        <v>2112</v>
      </c>
      <c r="E10" s="57">
        <v>8877322</v>
      </c>
    </row>
    <row r="11" spans="1:5" ht="56.25" customHeight="1">
      <c r="A11" s="217" t="s">
        <v>0</v>
      </c>
      <c r="B11" s="218"/>
      <c r="C11" s="218"/>
      <c r="D11" s="218"/>
      <c r="E11" s="56">
        <f>SUM(E9:E10)</f>
        <v>9179042</v>
      </c>
    </row>
    <row r="12" spans="1:5" ht="56.25" customHeight="1">
      <c r="A12" s="219" t="s">
        <v>3</v>
      </c>
      <c r="B12" s="3" t="s">
        <v>102</v>
      </c>
      <c r="C12" s="3" t="s">
        <v>103</v>
      </c>
      <c r="D12" s="3">
        <v>2111</v>
      </c>
      <c r="E12" s="57">
        <v>1676443</v>
      </c>
    </row>
    <row r="13" spans="1:5" ht="56.25" customHeight="1">
      <c r="A13" s="219"/>
      <c r="B13" s="3" t="s">
        <v>45</v>
      </c>
      <c r="C13" s="3" t="s">
        <v>104</v>
      </c>
      <c r="D13" s="3">
        <v>2111</v>
      </c>
      <c r="E13" s="57">
        <v>2066156</v>
      </c>
    </row>
    <row r="14" spans="1:5" ht="56.25" customHeight="1">
      <c r="A14" s="219"/>
      <c r="B14" s="3" t="s">
        <v>105</v>
      </c>
      <c r="C14" s="3" t="s">
        <v>106</v>
      </c>
      <c r="D14" s="3">
        <v>2112</v>
      </c>
      <c r="E14" s="57">
        <v>2549220</v>
      </c>
    </row>
    <row r="15" spans="1:5" ht="56.25" customHeight="1">
      <c r="A15" s="219"/>
      <c r="B15" s="3" t="s">
        <v>107</v>
      </c>
      <c r="C15" s="3" t="s">
        <v>108</v>
      </c>
      <c r="D15" s="3">
        <v>2112</v>
      </c>
      <c r="E15" s="57">
        <v>3734724</v>
      </c>
    </row>
    <row r="16" spans="1:5" ht="56.25" customHeight="1">
      <c r="A16" s="219"/>
      <c r="B16" s="3" t="s">
        <v>75</v>
      </c>
      <c r="C16" s="3" t="s">
        <v>109</v>
      </c>
      <c r="D16" s="3">
        <v>2112</v>
      </c>
      <c r="E16" s="57">
        <v>3072278</v>
      </c>
    </row>
    <row r="17" spans="1:5" ht="56.25" customHeight="1">
      <c r="A17" s="219"/>
      <c r="B17" s="3" t="s">
        <v>110</v>
      </c>
      <c r="C17" s="3" t="s">
        <v>111</v>
      </c>
      <c r="D17" s="3">
        <v>2112</v>
      </c>
      <c r="E17" s="57">
        <v>6142355</v>
      </c>
    </row>
    <row r="18" spans="1:5" ht="56.25" customHeight="1">
      <c r="A18" s="219"/>
      <c r="B18" s="3" t="s">
        <v>102</v>
      </c>
      <c r="C18" s="3" t="s">
        <v>112</v>
      </c>
      <c r="D18" s="3">
        <v>2112</v>
      </c>
      <c r="E18" s="57">
        <v>9775811</v>
      </c>
    </row>
    <row r="19" spans="1:5" ht="56.25" customHeight="1">
      <c r="A19" s="219"/>
      <c r="B19" s="3" t="s">
        <v>44</v>
      </c>
      <c r="C19" s="3" t="s">
        <v>113</v>
      </c>
      <c r="D19" s="3">
        <v>2112</v>
      </c>
      <c r="E19" s="57">
        <v>12663954</v>
      </c>
    </row>
    <row r="20" spans="1:5" ht="56.25" customHeight="1">
      <c r="A20" s="219"/>
      <c r="B20" s="3" t="s">
        <v>114</v>
      </c>
      <c r="C20" s="3" t="s">
        <v>115</v>
      </c>
      <c r="D20" s="3">
        <v>2112</v>
      </c>
      <c r="E20" s="57">
        <v>11892720</v>
      </c>
    </row>
    <row r="21" spans="1:5" ht="56.25" customHeight="1">
      <c r="A21" s="219"/>
      <c r="B21" s="3" t="s">
        <v>116</v>
      </c>
      <c r="C21" s="3" t="s">
        <v>117</v>
      </c>
      <c r="D21" s="3">
        <v>2112</v>
      </c>
      <c r="E21" s="57">
        <v>12768077</v>
      </c>
    </row>
    <row r="22" spans="1:5" ht="56.25" customHeight="1">
      <c r="A22" s="219"/>
      <c r="B22" s="114" t="s">
        <v>118</v>
      </c>
      <c r="C22" s="3" t="s">
        <v>119</v>
      </c>
      <c r="D22" s="3">
        <v>2112</v>
      </c>
      <c r="E22" s="57">
        <v>8777293</v>
      </c>
    </row>
    <row r="23" spans="1:5" ht="56.25" customHeight="1">
      <c r="A23" s="219"/>
      <c r="B23" s="114" t="s">
        <v>45</v>
      </c>
      <c r="C23" s="114" t="s">
        <v>120</v>
      </c>
      <c r="D23" s="3">
        <v>2112</v>
      </c>
      <c r="E23" s="57">
        <v>8046039</v>
      </c>
    </row>
    <row r="24" spans="1:5" ht="56.25" customHeight="1">
      <c r="A24" s="217" t="s">
        <v>0</v>
      </c>
      <c r="B24" s="218"/>
      <c r="C24" s="218"/>
      <c r="D24" s="218"/>
      <c r="E24" s="56">
        <f>SUM(E12:E23)</f>
        <v>83165070</v>
      </c>
    </row>
    <row r="25" spans="1:5" ht="56.25" customHeight="1">
      <c r="A25" s="219" t="s">
        <v>121</v>
      </c>
      <c r="B25" s="3" t="s">
        <v>77</v>
      </c>
      <c r="C25" s="3" t="s">
        <v>122</v>
      </c>
      <c r="D25" s="3">
        <v>2111</v>
      </c>
      <c r="E25" s="57">
        <v>2811563</v>
      </c>
    </row>
    <row r="26" spans="1:5" ht="56.25" customHeight="1">
      <c r="A26" s="219"/>
      <c r="B26" s="3" t="s">
        <v>76</v>
      </c>
      <c r="C26" s="3" t="s">
        <v>123</v>
      </c>
      <c r="D26" s="3">
        <v>2111</v>
      </c>
      <c r="E26" s="57">
        <v>3154101</v>
      </c>
    </row>
    <row r="27" spans="1:5" ht="56.25" customHeight="1">
      <c r="A27" s="219"/>
      <c r="B27" s="3" t="s">
        <v>124</v>
      </c>
      <c r="C27" s="3" t="s">
        <v>125</v>
      </c>
      <c r="D27" s="3">
        <v>2112</v>
      </c>
      <c r="E27" s="57">
        <v>613860</v>
      </c>
    </row>
    <row r="28" spans="1:5" ht="56.25" customHeight="1">
      <c r="A28" s="219"/>
      <c r="B28" s="3" t="s">
        <v>78</v>
      </c>
      <c r="C28" s="3" t="s">
        <v>126</v>
      </c>
      <c r="D28" s="3">
        <v>2112</v>
      </c>
      <c r="E28" s="57">
        <v>994441</v>
      </c>
    </row>
    <row r="29" spans="1:5" ht="56.25" customHeight="1">
      <c r="A29" s="219"/>
      <c r="B29" s="3" t="s">
        <v>294</v>
      </c>
      <c r="C29" s="3" t="s">
        <v>293</v>
      </c>
      <c r="D29" s="3">
        <v>2112</v>
      </c>
      <c r="E29" s="57">
        <v>5446941</v>
      </c>
    </row>
    <row r="30" spans="1:5" ht="56.25" customHeight="1">
      <c r="A30" s="219"/>
      <c r="B30" s="3" t="s">
        <v>76</v>
      </c>
      <c r="C30" s="3" t="s">
        <v>295</v>
      </c>
      <c r="D30" s="3">
        <v>2112</v>
      </c>
      <c r="E30" s="57">
        <v>4979076</v>
      </c>
    </row>
    <row r="31" spans="1:5" ht="56.25" customHeight="1">
      <c r="A31" s="219"/>
      <c r="B31" s="3" t="s">
        <v>77</v>
      </c>
      <c r="C31" s="3" t="s">
        <v>127</v>
      </c>
      <c r="D31" s="3">
        <v>2112</v>
      </c>
      <c r="E31" s="57">
        <v>5900180</v>
      </c>
    </row>
    <row r="32" spans="1:5" ht="56.25" customHeight="1">
      <c r="A32" s="219"/>
      <c r="B32" s="3" t="s">
        <v>76</v>
      </c>
      <c r="C32" s="3" t="s">
        <v>128</v>
      </c>
      <c r="D32" s="3">
        <v>2112</v>
      </c>
      <c r="E32" s="57">
        <v>4179261</v>
      </c>
    </row>
    <row r="33" spans="1:5" ht="56.25" customHeight="1">
      <c r="A33" s="219"/>
      <c r="B33" s="114" t="s">
        <v>129</v>
      </c>
      <c r="C33" s="114" t="s">
        <v>130</v>
      </c>
      <c r="D33" s="3">
        <v>2112</v>
      </c>
      <c r="E33" s="57">
        <v>424586</v>
      </c>
    </row>
    <row r="34" spans="1:5" ht="56.25" customHeight="1">
      <c r="A34" s="217" t="s">
        <v>0</v>
      </c>
      <c r="B34" s="218"/>
      <c r="C34" s="218"/>
      <c r="D34" s="218"/>
      <c r="E34" s="56">
        <f>SUM(E25:E33)</f>
        <v>28504009</v>
      </c>
    </row>
    <row r="35" spans="1:5" ht="56.25" customHeight="1">
      <c r="A35" s="64" t="s">
        <v>79</v>
      </c>
      <c r="B35" s="114" t="s">
        <v>80</v>
      </c>
      <c r="C35" s="114" t="s">
        <v>131</v>
      </c>
      <c r="D35" s="3">
        <v>2112</v>
      </c>
      <c r="E35" s="57">
        <v>5000</v>
      </c>
    </row>
    <row r="36" spans="1:5" ht="56.25" customHeight="1">
      <c r="A36" s="217" t="s">
        <v>0</v>
      </c>
      <c r="B36" s="218"/>
      <c r="C36" s="218"/>
      <c r="D36" s="218"/>
      <c r="E36" s="56">
        <f>SUM(E35)</f>
        <v>5000</v>
      </c>
    </row>
    <row r="37" spans="1:5" ht="56.25" customHeight="1">
      <c r="A37" s="217" t="s">
        <v>4</v>
      </c>
      <c r="B37" s="114" t="s">
        <v>132</v>
      </c>
      <c r="C37" s="114" t="s">
        <v>133</v>
      </c>
      <c r="D37" s="3">
        <v>2111</v>
      </c>
      <c r="E37" s="57">
        <v>69075</v>
      </c>
    </row>
    <row r="38" spans="1:5" ht="56.25" customHeight="1">
      <c r="A38" s="217"/>
      <c r="B38" s="114" t="s">
        <v>296</v>
      </c>
      <c r="C38" s="114" t="s">
        <v>297</v>
      </c>
      <c r="D38" s="3">
        <v>2111</v>
      </c>
      <c r="E38" s="57">
        <v>7163664</v>
      </c>
    </row>
    <row r="39" spans="1:5" ht="56.25" customHeight="1">
      <c r="A39" s="217"/>
      <c r="B39" s="114" t="s">
        <v>300</v>
      </c>
      <c r="C39" s="114" t="s">
        <v>301</v>
      </c>
      <c r="D39" s="3">
        <v>2111</v>
      </c>
      <c r="E39" s="57">
        <v>3769079</v>
      </c>
    </row>
    <row r="40" spans="1:5" ht="56.25" customHeight="1">
      <c r="A40" s="217"/>
      <c r="B40" s="114" t="s">
        <v>298</v>
      </c>
      <c r="C40" s="114" t="s">
        <v>299</v>
      </c>
      <c r="D40" s="3">
        <v>2111</v>
      </c>
      <c r="E40" s="57">
        <v>88350</v>
      </c>
    </row>
    <row r="41" spans="1:5" ht="56.25" customHeight="1">
      <c r="A41" s="217" t="s">
        <v>0</v>
      </c>
      <c r="B41" s="218"/>
      <c r="C41" s="218"/>
      <c r="D41" s="218"/>
      <c r="E41" s="56">
        <f>SUM(E37:E40)</f>
        <v>11090168</v>
      </c>
    </row>
    <row r="42" spans="1:5" ht="56.25" customHeight="1">
      <c r="A42" s="217" t="s">
        <v>134</v>
      </c>
      <c r="B42" s="3" t="s">
        <v>135</v>
      </c>
      <c r="C42" s="3" t="s">
        <v>136</v>
      </c>
      <c r="D42" s="3">
        <v>2111</v>
      </c>
      <c r="E42" s="57">
        <v>343100</v>
      </c>
    </row>
    <row r="43" spans="1:5" ht="56.25" customHeight="1">
      <c r="A43" s="217"/>
      <c r="B43" s="3" t="s">
        <v>137</v>
      </c>
      <c r="C43" s="3" t="s">
        <v>138</v>
      </c>
      <c r="D43" s="3">
        <v>2112</v>
      </c>
      <c r="E43" s="57">
        <v>858365</v>
      </c>
    </row>
    <row r="44" spans="1:5" ht="56.25" customHeight="1">
      <c r="A44" s="217"/>
      <c r="B44" s="3" t="s">
        <v>135</v>
      </c>
      <c r="C44" s="3" t="s">
        <v>139</v>
      </c>
      <c r="D44" s="3">
        <v>2112</v>
      </c>
      <c r="E44" s="57">
        <v>1380549</v>
      </c>
    </row>
    <row r="45" spans="1:5" ht="56.25" customHeight="1">
      <c r="A45" s="217" t="s">
        <v>0</v>
      </c>
      <c r="B45" s="218"/>
      <c r="C45" s="218"/>
      <c r="D45" s="218"/>
      <c r="E45" s="56">
        <f>SUM(E42:E44)</f>
        <v>2582014</v>
      </c>
    </row>
    <row r="46" spans="1:5" ht="56.25" customHeight="1">
      <c r="A46" s="217" t="s">
        <v>5</v>
      </c>
      <c r="B46" s="114" t="s">
        <v>17</v>
      </c>
      <c r="C46" s="3" t="s">
        <v>140</v>
      </c>
      <c r="D46" s="3">
        <v>2111</v>
      </c>
      <c r="E46" s="57">
        <v>75376</v>
      </c>
    </row>
    <row r="47" spans="1:5" ht="56.25" customHeight="1">
      <c r="A47" s="217"/>
      <c r="B47" s="114" t="s">
        <v>18</v>
      </c>
      <c r="C47" s="114" t="s">
        <v>141</v>
      </c>
      <c r="D47" s="3">
        <v>2112</v>
      </c>
      <c r="E47" s="57">
        <v>130442</v>
      </c>
    </row>
    <row r="48" spans="1:5" ht="56.25" customHeight="1">
      <c r="A48" s="217"/>
      <c r="B48" s="114" t="s">
        <v>28</v>
      </c>
      <c r="C48" s="114" t="s">
        <v>302</v>
      </c>
      <c r="D48" s="3">
        <v>2111</v>
      </c>
      <c r="E48" s="57">
        <v>2670408</v>
      </c>
    </row>
    <row r="49" spans="1:5" ht="56.25" customHeight="1">
      <c r="A49" s="217" t="s">
        <v>0</v>
      </c>
      <c r="B49" s="218"/>
      <c r="C49" s="218"/>
      <c r="D49" s="218"/>
      <c r="E49" s="56">
        <f>SUM(E46:E48)</f>
        <v>2876226</v>
      </c>
    </row>
    <row r="50" spans="1:5" ht="56.25" customHeight="1">
      <c r="A50" s="217" t="s">
        <v>70</v>
      </c>
      <c r="B50" s="114" t="s">
        <v>71</v>
      </c>
      <c r="C50" s="114" t="s">
        <v>142</v>
      </c>
      <c r="D50" s="114">
        <v>2142</v>
      </c>
      <c r="E50" s="57">
        <v>7547406</v>
      </c>
    </row>
    <row r="51" spans="1:5" ht="56.25" customHeight="1">
      <c r="A51" s="217"/>
      <c r="B51" s="114" t="s">
        <v>71</v>
      </c>
      <c r="C51" s="114" t="s">
        <v>303</v>
      </c>
      <c r="D51" s="114">
        <v>2112</v>
      </c>
      <c r="E51" s="57">
        <v>2419782</v>
      </c>
    </row>
    <row r="52" spans="1:5" ht="56.25" customHeight="1">
      <c r="A52" s="217" t="s">
        <v>0</v>
      </c>
      <c r="B52" s="218"/>
      <c r="C52" s="218"/>
      <c r="D52" s="218"/>
      <c r="E52" s="56">
        <f>SUM(E50:E51)</f>
        <v>9967188</v>
      </c>
    </row>
    <row r="53" spans="1:5" ht="56.25" customHeight="1">
      <c r="A53" s="64" t="s">
        <v>143</v>
      </c>
      <c r="B53" s="114" t="s">
        <v>144</v>
      </c>
      <c r="C53" s="114" t="s">
        <v>145</v>
      </c>
      <c r="D53" s="114">
        <v>2141</v>
      </c>
      <c r="E53" s="57">
        <v>2239496</v>
      </c>
    </row>
    <row r="54" spans="1:5" ht="56.25" customHeight="1">
      <c r="A54" s="219" t="s">
        <v>0</v>
      </c>
      <c r="B54" s="205"/>
      <c r="C54" s="205"/>
      <c r="D54" s="205"/>
      <c r="E54" s="56">
        <f>SUM(E53)</f>
        <v>2239496</v>
      </c>
    </row>
    <row r="55" spans="1:5" ht="56.25" customHeight="1">
      <c r="A55" s="217" t="s">
        <v>6</v>
      </c>
      <c r="B55" s="114" t="s">
        <v>72</v>
      </c>
      <c r="C55" s="114" t="s">
        <v>146</v>
      </c>
      <c r="D55" s="3">
        <v>2111</v>
      </c>
      <c r="E55" s="57">
        <v>1312462</v>
      </c>
    </row>
    <row r="56" spans="1:5" ht="56.25" customHeight="1">
      <c r="A56" s="217"/>
      <c r="B56" s="114" t="s">
        <v>73</v>
      </c>
      <c r="C56" s="114" t="s">
        <v>147</v>
      </c>
      <c r="D56" s="3">
        <v>2112</v>
      </c>
      <c r="E56" s="57">
        <v>2969121</v>
      </c>
    </row>
    <row r="57" spans="1:5" ht="56.25" customHeight="1">
      <c r="A57" s="217"/>
      <c r="B57" s="114" t="s">
        <v>72</v>
      </c>
      <c r="C57" s="114" t="s">
        <v>148</v>
      </c>
      <c r="D57" s="3">
        <v>2112</v>
      </c>
      <c r="E57" s="57">
        <v>3460816</v>
      </c>
    </row>
    <row r="58" spans="1:5" ht="56.25" customHeight="1">
      <c r="A58" s="217"/>
      <c r="B58" s="114" t="s">
        <v>83</v>
      </c>
      <c r="C58" s="114" t="s">
        <v>149</v>
      </c>
      <c r="D58" s="3">
        <v>2112</v>
      </c>
      <c r="E58" s="57">
        <v>283593</v>
      </c>
    </row>
    <row r="59" spans="1:5" ht="56.25" customHeight="1">
      <c r="A59" s="217"/>
      <c r="B59" s="114" t="s">
        <v>82</v>
      </c>
      <c r="C59" s="114" t="s">
        <v>150</v>
      </c>
      <c r="D59" s="3">
        <v>2112</v>
      </c>
      <c r="E59" s="57">
        <v>2925463</v>
      </c>
    </row>
    <row r="60" spans="1:5" ht="56.25" customHeight="1">
      <c r="A60" s="217"/>
      <c r="B60" s="114" t="s">
        <v>151</v>
      </c>
      <c r="C60" s="114" t="s">
        <v>152</v>
      </c>
      <c r="D60" s="3">
        <v>2112</v>
      </c>
      <c r="E60" s="57">
        <v>3644410</v>
      </c>
    </row>
    <row r="61" spans="1:5" ht="56.25" customHeight="1">
      <c r="A61" s="217"/>
      <c r="B61" s="114" t="s">
        <v>81</v>
      </c>
      <c r="C61" s="114" t="s">
        <v>153</v>
      </c>
      <c r="D61" s="3">
        <v>2112</v>
      </c>
      <c r="E61" s="57">
        <v>1082955</v>
      </c>
    </row>
    <row r="62" spans="1:5" ht="56.25" customHeight="1">
      <c r="A62" s="220" t="s">
        <v>0</v>
      </c>
      <c r="B62" s="221"/>
      <c r="C62" s="221"/>
      <c r="D62" s="221"/>
      <c r="E62" s="56">
        <f>SUM(E55:E61)</f>
        <v>15678820</v>
      </c>
    </row>
    <row r="63" spans="1:5" ht="56.25" customHeight="1">
      <c r="A63" s="64" t="s">
        <v>14</v>
      </c>
      <c r="B63" s="112" t="s">
        <v>154</v>
      </c>
      <c r="C63" s="112" t="s">
        <v>155</v>
      </c>
      <c r="D63" s="112">
        <v>2112</v>
      </c>
      <c r="E63" s="57">
        <v>935993</v>
      </c>
    </row>
    <row r="64" spans="1:5" ht="56.25" customHeight="1">
      <c r="A64" s="220" t="s">
        <v>0</v>
      </c>
      <c r="B64" s="221"/>
      <c r="C64" s="221"/>
      <c r="D64" s="221"/>
      <c r="E64" s="56">
        <f>SUM(E63)</f>
        <v>935993</v>
      </c>
    </row>
    <row r="65" spans="1:5" ht="56.25" customHeight="1">
      <c r="A65" s="217" t="s">
        <v>9</v>
      </c>
      <c r="B65" s="112" t="s">
        <v>38</v>
      </c>
      <c r="C65" s="112" t="s">
        <v>156</v>
      </c>
      <c r="D65" s="112">
        <v>2111</v>
      </c>
      <c r="E65" s="57">
        <v>1369023</v>
      </c>
    </row>
    <row r="66" spans="1:5" ht="56.25" customHeight="1">
      <c r="A66" s="217"/>
      <c r="B66" s="112" t="s">
        <v>34</v>
      </c>
      <c r="C66" s="112" t="s">
        <v>157</v>
      </c>
      <c r="D66" s="112">
        <v>2111</v>
      </c>
      <c r="E66" s="57">
        <v>375280</v>
      </c>
    </row>
    <row r="67" spans="1:5" ht="56.25" customHeight="1">
      <c r="A67" s="217"/>
      <c r="B67" s="112" t="s">
        <v>35</v>
      </c>
      <c r="C67" s="112" t="s">
        <v>158</v>
      </c>
      <c r="D67" s="112">
        <v>2111</v>
      </c>
      <c r="E67" s="57">
        <v>1865720</v>
      </c>
    </row>
    <row r="68" spans="1:5" ht="56.25" customHeight="1">
      <c r="A68" s="217"/>
      <c r="B68" s="112" t="s">
        <v>159</v>
      </c>
      <c r="C68" s="112" t="s">
        <v>160</v>
      </c>
      <c r="D68" s="112">
        <v>2111</v>
      </c>
      <c r="E68" s="57">
        <v>937980</v>
      </c>
    </row>
    <row r="69" spans="1:5" ht="56.25" customHeight="1">
      <c r="A69" s="217"/>
      <c r="B69" s="112" t="s">
        <v>36</v>
      </c>
      <c r="C69" s="112" t="s">
        <v>161</v>
      </c>
      <c r="D69" s="112">
        <v>2111</v>
      </c>
      <c r="E69" s="57">
        <v>1746611</v>
      </c>
    </row>
    <row r="70" spans="1:5" ht="56.25" customHeight="1">
      <c r="A70" s="217"/>
      <c r="B70" s="112" t="s">
        <v>41</v>
      </c>
      <c r="C70" s="112" t="s">
        <v>162</v>
      </c>
      <c r="D70" s="112">
        <v>2111</v>
      </c>
      <c r="E70" s="57">
        <v>620562</v>
      </c>
    </row>
    <row r="71" spans="1:5" ht="56.25" customHeight="1">
      <c r="A71" s="217"/>
      <c r="B71" s="112" t="s">
        <v>37</v>
      </c>
      <c r="C71" s="112" t="s">
        <v>163</v>
      </c>
      <c r="D71" s="112">
        <v>2111</v>
      </c>
      <c r="E71" s="57">
        <v>4070992</v>
      </c>
    </row>
    <row r="72" spans="1:5" ht="56.25" customHeight="1">
      <c r="A72" s="217"/>
      <c r="B72" s="112" t="s">
        <v>39</v>
      </c>
      <c r="C72" s="112" t="s">
        <v>164</v>
      </c>
      <c r="D72" s="112">
        <v>2111</v>
      </c>
      <c r="E72" s="57">
        <v>1012419</v>
      </c>
    </row>
    <row r="73" spans="1:5" ht="56.25" customHeight="1">
      <c r="A73" s="217"/>
      <c r="B73" s="112" t="s">
        <v>40</v>
      </c>
      <c r="C73" s="112" t="s">
        <v>165</v>
      </c>
      <c r="D73" s="112">
        <v>2111</v>
      </c>
      <c r="E73" s="57">
        <v>2071669</v>
      </c>
    </row>
    <row r="74" spans="1:5" ht="56.25" customHeight="1">
      <c r="A74" s="217"/>
      <c r="B74" s="112" t="s">
        <v>42</v>
      </c>
      <c r="C74" s="112" t="s">
        <v>166</v>
      </c>
      <c r="D74" s="112">
        <v>2111</v>
      </c>
      <c r="E74" s="57">
        <v>85140</v>
      </c>
    </row>
    <row r="75" spans="1:5" ht="56.25" customHeight="1">
      <c r="A75" s="217"/>
      <c r="B75" s="112" t="s">
        <v>42</v>
      </c>
      <c r="C75" s="112" t="s">
        <v>167</v>
      </c>
      <c r="D75" s="112">
        <v>2112</v>
      </c>
      <c r="E75" s="57">
        <v>782220</v>
      </c>
    </row>
    <row r="76" spans="1:5" ht="56.25" customHeight="1">
      <c r="A76" s="217"/>
      <c r="B76" s="112" t="s">
        <v>38</v>
      </c>
      <c r="C76" s="112" t="s">
        <v>168</v>
      </c>
      <c r="D76" s="112">
        <v>2112</v>
      </c>
      <c r="E76" s="57">
        <v>3942253</v>
      </c>
    </row>
    <row r="77" spans="1:5" ht="56.25" customHeight="1">
      <c r="A77" s="217"/>
      <c r="B77" s="112" t="s">
        <v>33</v>
      </c>
      <c r="C77" s="112" t="s">
        <v>169</v>
      </c>
      <c r="D77" s="112">
        <v>2112</v>
      </c>
      <c r="E77" s="57">
        <v>2222240</v>
      </c>
    </row>
    <row r="78" spans="1:5" ht="56.25" customHeight="1">
      <c r="A78" s="217"/>
      <c r="B78" s="112" t="s">
        <v>35</v>
      </c>
      <c r="C78" s="112" t="s">
        <v>170</v>
      </c>
      <c r="D78" s="112">
        <v>2112</v>
      </c>
      <c r="E78" s="57">
        <v>1894633</v>
      </c>
    </row>
    <row r="79" spans="1:5" ht="56.25" customHeight="1">
      <c r="A79" s="217"/>
      <c r="B79" s="112" t="s">
        <v>159</v>
      </c>
      <c r="C79" s="112" t="s">
        <v>171</v>
      </c>
      <c r="D79" s="112">
        <v>2112</v>
      </c>
      <c r="E79" s="57">
        <v>1669764</v>
      </c>
    </row>
    <row r="80" spans="1:5" ht="56.25" customHeight="1">
      <c r="A80" s="217"/>
      <c r="B80" s="112" t="s">
        <v>36</v>
      </c>
      <c r="C80" s="112" t="s">
        <v>172</v>
      </c>
      <c r="D80" s="112">
        <v>2112</v>
      </c>
      <c r="E80" s="57">
        <v>1702695</v>
      </c>
    </row>
    <row r="81" spans="1:5" ht="56.25" customHeight="1">
      <c r="A81" s="217"/>
      <c r="B81" s="112" t="s">
        <v>41</v>
      </c>
      <c r="C81" s="112" t="s">
        <v>173</v>
      </c>
      <c r="D81" s="112">
        <v>2112</v>
      </c>
      <c r="E81" s="57">
        <v>7440</v>
      </c>
    </row>
    <row r="82" spans="1:5" ht="56.25" customHeight="1">
      <c r="A82" s="217"/>
      <c r="B82" s="112" t="s">
        <v>37</v>
      </c>
      <c r="C82" s="112" t="s">
        <v>174</v>
      </c>
      <c r="D82" s="112">
        <v>2112</v>
      </c>
      <c r="E82" s="57">
        <v>2075945</v>
      </c>
    </row>
    <row r="83" spans="1:5" ht="56.25" customHeight="1">
      <c r="A83" s="217"/>
      <c r="B83" s="112" t="s">
        <v>39</v>
      </c>
      <c r="C83" s="112" t="s">
        <v>175</v>
      </c>
      <c r="D83" s="112">
        <v>2112</v>
      </c>
      <c r="E83" s="57">
        <v>5437437</v>
      </c>
    </row>
    <row r="84" spans="1:5" ht="56.25" customHeight="1">
      <c r="A84" s="217"/>
      <c r="B84" s="112" t="s">
        <v>43</v>
      </c>
      <c r="C84" s="112" t="s">
        <v>176</v>
      </c>
      <c r="D84" s="112">
        <v>2112</v>
      </c>
      <c r="E84" s="57">
        <v>1770470</v>
      </c>
    </row>
    <row r="85" spans="1:5" ht="56.25" customHeight="1">
      <c r="A85" s="217"/>
      <c r="B85" s="112" t="s">
        <v>40</v>
      </c>
      <c r="C85" s="112" t="s">
        <v>177</v>
      </c>
      <c r="D85" s="112">
        <v>2112</v>
      </c>
      <c r="E85" s="57">
        <v>150160</v>
      </c>
    </row>
    <row r="86" spans="1:5" ht="56.25" customHeight="1">
      <c r="A86" s="220" t="s">
        <v>0</v>
      </c>
      <c r="B86" s="221"/>
      <c r="C86" s="221"/>
      <c r="D86" s="221"/>
      <c r="E86" s="56">
        <f>SUM(E65:E85)</f>
        <v>35810653</v>
      </c>
    </row>
    <row r="87" spans="1:5" ht="56.25" customHeight="1">
      <c r="A87" s="217" t="s">
        <v>85</v>
      </c>
      <c r="B87" s="112" t="s">
        <v>178</v>
      </c>
      <c r="C87" s="112" t="s">
        <v>179</v>
      </c>
      <c r="D87" s="112">
        <v>2111</v>
      </c>
      <c r="E87" s="57">
        <v>2575715</v>
      </c>
    </row>
    <row r="88" spans="1:5" ht="56.25" customHeight="1">
      <c r="A88" s="217"/>
      <c r="B88" s="112" t="s">
        <v>180</v>
      </c>
      <c r="C88" s="112" t="s">
        <v>181</v>
      </c>
      <c r="D88" s="112">
        <v>2111</v>
      </c>
      <c r="E88" s="57">
        <v>335409</v>
      </c>
    </row>
    <row r="89" spans="1:5" ht="56.25" customHeight="1">
      <c r="A89" s="217"/>
      <c r="B89" s="112" t="s">
        <v>182</v>
      </c>
      <c r="C89" s="112" t="s">
        <v>183</v>
      </c>
      <c r="D89" s="112">
        <v>2111</v>
      </c>
      <c r="E89" s="57">
        <v>1679400</v>
      </c>
    </row>
    <row r="90" spans="1:5" ht="56.25" customHeight="1">
      <c r="A90" s="217"/>
      <c r="B90" s="112" t="s">
        <v>184</v>
      </c>
      <c r="C90" s="112" t="s">
        <v>185</v>
      </c>
      <c r="D90" s="112">
        <v>2111</v>
      </c>
      <c r="E90" s="57">
        <v>2176900</v>
      </c>
    </row>
    <row r="91" spans="1:5" ht="56.25" customHeight="1">
      <c r="A91" s="217"/>
      <c r="B91" s="112" t="s">
        <v>186</v>
      </c>
      <c r="C91" s="112" t="s">
        <v>187</v>
      </c>
      <c r="D91" s="112">
        <v>2111</v>
      </c>
      <c r="E91" s="57">
        <v>2840980</v>
      </c>
    </row>
    <row r="92" spans="1:5" ht="56.25" customHeight="1">
      <c r="A92" s="217"/>
      <c r="B92" s="112" t="s">
        <v>188</v>
      </c>
      <c r="C92" s="112" t="s">
        <v>189</v>
      </c>
      <c r="D92" s="112">
        <v>2111</v>
      </c>
      <c r="E92" s="57">
        <v>4606537</v>
      </c>
    </row>
    <row r="93" spans="1:5" ht="56.25" customHeight="1">
      <c r="A93" s="217"/>
      <c r="B93" s="112" t="s">
        <v>190</v>
      </c>
      <c r="C93" s="112" t="s">
        <v>191</v>
      </c>
      <c r="D93" s="112">
        <v>2111</v>
      </c>
      <c r="E93" s="57">
        <v>4095471</v>
      </c>
    </row>
    <row r="94" spans="1:5" ht="56.25" customHeight="1">
      <c r="A94" s="217"/>
      <c r="B94" s="112" t="s">
        <v>192</v>
      </c>
      <c r="C94" s="112" t="s">
        <v>193</v>
      </c>
      <c r="D94" s="112">
        <v>2111</v>
      </c>
      <c r="E94" s="57">
        <v>4266588</v>
      </c>
    </row>
    <row r="95" spans="1:5" ht="56.25" customHeight="1">
      <c r="A95" s="217"/>
      <c r="B95" s="112" t="s">
        <v>194</v>
      </c>
      <c r="C95" s="112" t="s">
        <v>195</v>
      </c>
      <c r="D95" s="112">
        <v>2111</v>
      </c>
      <c r="E95" s="57">
        <v>10375896</v>
      </c>
    </row>
    <row r="96" spans="1:5" ht="56.25" customHeight="1">
      <c r="A96" s="217"/>
      <c r="B96" s="112" t="s">
        <v>196</v>
      </c>
      <c r="C96" s="112" t="s">
        <v>197</v>
      </c>
      <c r="D96" s="112">
        <v>2111</v>
      </c>
      <c r="E96" s="57">
        <v>7823205</v>
      </c>
    </row>
    <row r="97" spans="1:5" ht="56.25" customHeight="1">
      <c r="A97" s="217"/>
      <c r="B97" s="112" t="s">
        <v>198</v>
      </c>
      <c r="C97" s="112" t="s">
        <v>199</v>
      </c>
      <c r="D97" s="112">
        <v>2111</v>
      </c>
      <c r="E97" s="57">
        <v>5500</v>
      </c>
    </row>
    <row r="98" spans="1:5" ht="56.25" customHeight="1">
      <c r="A98" s="217"/>
      <c r="B98" s="112" t="s">
        <v>200</v>
      </c>
      <c r="C98" s="112" t="s">
        <v>201</v>
      </c>
      <c r="D98" s="112">
        <v>2111</v>
      </c>
      <c r="E98" s="57">
        <v>2393922</v>
      </c>
    </row>
    <row r="99" spans="1:5" ht="56.25" customHeight="1">
      <c r="A99" s="217"/>
      <c r="B99" s="112" t="s">
        <v>178</v>
      </c>
      <c r="C99" s="112" t="s">
        <v>202</v>
      </c>
      <c r="D99" s="112">
        <v>2112</v>
      </c>
      <c r="E99" s="57">
        <v>7861693</v>
      </c>
    </row>
    <row r="100" spans="1:5" ht="56.25" customHeight="1">
      <c r="A100" s="217"/>
      <c r="B100" s="112" t="s">
        <v>180</v>
      </c>
      <c r="C100" s="112" t="s">
        <v>203</v>
      </c>
      <c r="D100" s="112">
        <v>2112</v>
      </c>
      <c r="E100" s="57">
        <v>5770045</v>
      </c>
    </row>
    <row r="101" spans="1:5" ht="56.25" customHeight="1">
      <c r="A101" s="217"/>
      <c r="B101" s="112" t="s">
        <v>182</v>
      </c>
      <c r="C101" s="112" t="s">
        <v>204</v>
      </c>
      <c r="D101" s="112">
        <v>2112</v>
      </c>
      <c r="E101" s="57">
        <v>815674</v>
      </c>
    </row>
    <row r="102" spans="1:5" ht="56.25" customHeight="1">
      <c r="A102" s="217"/>
      <c r="B102" s="112" t="s">
        <v>184</v>
      </c>
      <c r="C102" s="112" t="s">
        <v>205</v>
      </c>
      <c r="D102" s="112">
        <v>2112</v>
      </c>
      <c r="E102" s="57">
        <v>3302700</v>
      </c>
    </row>
    <row r="103" spans="1:5" ht="56.25" customHeight="1">
      <c r="A103" s="217"/>
      <c r="B103" s="112" t="s">
        <v>186</v>
      </c>
      <c r="C103" s="112" t="s">
        <v>206</v>
      </c>
      <c r="D103" s="112">
        <v>2112</v>
      </c>
      <c r="E103" s="57">
        <v>324938</v>
      </c>
    </row>
    <row r="104" spans="1:5" ht="56.25" customHeight="1">
      <c r="A104" s="217"/>
      <c r="B104" s="112" t="s">
        <v>207</v>
      </c>
      <c r="C104" s="112" t="s">
        <v>208</v>
      </c>
      <c r="D104" s="112">
        <v>2112</v>
      </c>
      <c r="E104" s="57">
        <v>11421013</v>
      </c>
    </row>
    <row r="105" spans="1:5" ht="56.25" customHeight="1">
      <c r="A105" s="217"/>
      <c r="B105" s="112" t="s">
        <v>209</v>
      </c>
      <c r="C105" s="112" t="s">
        <v>210</v>
      </c>
      <c r="D105" s="112">
        <v>2112</v>
      </c>
      <c r="E105" s="57">
        <v>363283</v>
      </c>
    </row>
    <row r="106" spans="1:5" ht="56.25" customHeight="1">
      <c r="A106" s="217"/>
      <c r="B106" s="112" t="s">
        <v>211</v>
      </c>
      <c r="C106" s="112" t="s">
        <v>212</v>
      </c>
      <c r="D106" s="112">
        <v>2112</v>
      </c>
      <c r="E106" s="57">
        <v>19324</v>
      </c>
    </row>
    <row r="107" spans="1:5" ht="56.25" customHeight="1">
      <c r="A107" s="217"/>
      <c r="B107" s="112" t="s">
        <v>213</v>
      </c>
      <c r="C107" s="112" t="s">
        <v>214</v>
      </c>
      <c r="D107" s="112">
        <v>2112</v>
      </c>
      <c r="E107" s="57">
        <v>377577</v>
      </c>
    </row>
    <row r="108" spans="1:5" ht="56.25" customHeight="1">
      <c r="A108" s="217"/>
      <c r="B108" s="112" t="s">
        <v>188</v>
      </c>
      <c r="C108" s="112" t="s">
        <v>215</v>
      </c>
      <c r="D108" s="112">
        <v>2112</v>
      </c>
      <c r="E108" s="57">
        <v>5571356</v>
      </c>
    </row>
    <row r="109" spans="1:5" ht="56.25" customHeight="1">
      <c r="A109" s="217"/>
      <c r="B109" s="112" t="s">
        <v>216</v>
      </c>
      <c r="C109" s="112" t="s">
        <v>217</v>
      </c>
      <c r="D109" s="112">
        <v>2112</v>
      </c>
      <c r="E109" s="57">
        <v>1812280</v>
      </c>
    </row>
    <row r="110" spans="1:5" ht="56.25" customHeight="1">
      <c r="A110" s="217"/>
      <c r="B110" s="112" t="s">
        <v>192</v>
      </c>
      <c r="C110" s="112" t="s">
        <v>218</v>
      </c>
      <c r="D110" s="112">
        <v>2112</v>
      </c>
      <c r="E110" s="57">
        <v>4923441</v>
      </c>
    </row>
    <row r="111" spans="1:5" ht="56.25" customHeight="1">
      <c r="A111" s="217"/>
      <c r="B111" s="112" t="s">
        <v>219</v>
      </c>
      <c r="C111" s="112" t="s">
        <v>220</v>
      </c>
      <c r="D111" s="112">
        <v>2112</v>
      </c>
      <c r="E111" s="57">
        <v>4732353</v>
      </c>
    </row>
    <row r="112" spans="1:5" ht="56.25" customHeight="1">
      <c r="A112" s="217"/>
      <c r="B112" s="112" t="s">
        <v>221</v>
      </c>
      <c r="C112" s="112" t="s">
        <v>222</v>
      </c>
      <c r="D112" s="112">
        <v>2112</v>
      </c>
      <c r="E112" s="57">
        <v>3141100</v>
      </c>
    </row>
    <row r="113" spans="1:5" ht="56.25" customHeight="1">
      <c r="A113" s="217"/>
      <c r="B113" s="112" t="s">
        <v>194</v>
      </c>
      <c r="C113" s="112" t="s">
        <v>223</v>
      </c>
      <c r="D113" s="112">
        <v>2112</v>
      </c>
      <c r="E113" s="57">
        <v>14455997</v>
      </c>
    </row>
    <row r="114" spans="1:5" ht="56.25" customHeight="1">
      <c r="A114" s="217"/>
      <c r="B114" s="112" t="s">
        <v>224</v>
      </c>
      <c r="C114" s="112" t="s">
        <v>225</v>
      </c>
      <c r="D114" s="112">
        <v>2112</v>
      </c>
      <c r="E114" s="57">
        <v>6443192</v>
      </c>
    </row>
    <row r="115" spans="1:5" ht="56.25" customHeight="1">
      <c r="A115" s="217"/>
      <c r="B115" s="112" t="s">
        <v>190</v>
      </c>
      <c r="C115" s="112" t="s">
        <v>226</v>
      </c>
      <c r="D115" s="112">
        <v>2112</v>
      </c>
      <c r="E115" s="57">
        <v>7017565</v>
      </c>
    </row>
    <row r="116" spans="1:5" ht="56.25" customHeight="1">
      <c r="A116" s="217"/>
      <c r="B116" s="112" t="s">
        <v>227</v>
      </c>
      <c r="C116" s="112" t="s">
        <v>228</v>
      </c>
      <c r="D116" s="112">
        <v>2112</v>
      </c>
      <c r="E116" s="57">
        <v>5007744</v>
      </c>
    </row>
    <row r="117" spans="1:5" ht="56.25" customHeight="1">
      <c r="A117" s="217"/>
      <c r="B117" s="112" t="s">
        <v>229</v>
      </c>
      <c r="C117" s="112" t="s">
        <v>230</v>
      </c>
      <c r="D117" s="112">
        <v>2112</v>
      </c>
      <c r="E117" s="57">
        <v>3106680</v>
      </c>
    </row>
    <row r="118" spans="1:5" ht="56.25" customHeight="1">
      <c r="A118" s="217"/>
      <c r="B118" s="112" t="s">
        <v>231</v>
      </c>
      <c r="C118" s="112" t="s">
        <v>232</v>
      </c>
      <c r="D118" s="112">
        <v>2112</v>
      </c>
      <c r="E118" s="57">
        <v>2214531</v>
      </c>
    </row>
    <row r="119" spans="1:5" ht="56.25" customHeight="1">
      <c r="A119" s="217"/>
      <c r="B119" s="112" t="s">
        <v>233</v>
      </c>
      <c r="C119" s="112" t="s">
        <v>234</v>
      </c>
      <c r="D119" s="112">
        <v>2112</v>
      </c>
      <c r="E119" s="57">
        <v>872986</v>
      </c>
    </row>
    <row r="120" spans="1:5" ht="56.25" customHeight="1">
      <c r="A120" s="217"/>
      <c r="B120" s="112" t="s">
        <v>235</v>
      </c>
      <c r="C120" s="112" t="s">
        <v>236</v>
      </c>
      <c r="D120" s="112">
        <v>2112</v>
      </c>
      <c r="E120" s="57">
        <v>1875044</v>
      </c>
    </row>
    <row r="121" spans="1:5" ht="56.25" customHeight="1">
      <c r="A121" s="217"/>
      <c r="B121" s="112" t="s">
        <v>237</v>
      </c>
      <c r="C121" s="112" t="s">
        <v>238</v>
      </c>
      <c r="D121" s="112">
        <v>2112</v>
      </c>
      <c r="E121" s="57">
        <v>1943892</v>
      </c>
    </row>
    <row r="122" spans="1:5" ht="56.25" customHeight="1">
      <c r="A122" s="217"/>
      <c r="B122" s="112" t="s">
        <v>239</v>
      </c>
      <c r="C122" s="112" t="s">
        <v>240</v>
      </c>
      <c r="D122" s="112">
        <v>2112</v>
      </c>
      <c r="E122" s="57">
        <v>4506122</v>
      </c>
    </row>
    <row r="123" spans="1:5" ht="56.25" customHeight="1">
      <c r="A123" s="217"/>
      <c r="B123" s="112" t="s">
        <v>241</v>
      </c>
      <c r="C123" s="112" t="s">
        <v>242</v>
      </c>
      <c r="D123" s="112">
        <v>2112</v>
      </c>
      <c r="E123" s="57">
        <v>3373085</v>
      </c>
    </row>
    <row r="124" spans="1:5" ht="56.25" customHeight="1">
      <c r="A124" s="217"/>
      <c r="B124" s="112" t="s">
        <v>88</v>
      </c>
      <c r="C124" s="112" t="s">
        <v>243</v>
      </c>
      <c r="D124" s="112">
        <v>2112</v>
      </c>
      <c r="E124" s="57">
        <v>361870</v>
      </c>
    </row>
    <row r="125" spans="1:5" ht="56.25" customHeight="1">
      <c r="A125" s="217"/>
      <c r="B125" s="112" t="s">
        <v>200</v>
      </c>
      <c r="C125" s="112" t="s">
        <v>244</v>
      </c>
      <c r="D125" s="112">
        <v>2112</v>
      </c>
      <c r="E125" s="57">
        <v>3317450</v>
      </c>
    </row>
    <row r="126" spans="1:5" ht="56.25" customHeight="1">
      <c r="A126" s="217"/>
      <c r="B126" s="112" t="s">
        <v>196</v>
      </c>
      <c r="C126" s="112" t="s">
        <v>245</v>
      </c>
      <c r="D126" s="112">
        <v>2112</v>
      </c>
      <c r="E126" s="57">
        <v>2504507</v>
      </c>
    </row>
    <row r="127" spans="1:5" ht="56.25" customHeight="1">
      <c r="A127" s="217"/>
      <c r="B127" s="112" t="s">
        <v>89</v>
      </c>
      <c r="C127" s="112" t="s">
        <v>246</v>
      </c>
      <c r="D127" s="112">
        <v>2112</v>
      </c>
      <c r="E127" s="57">
        <v>5188680</v>
      </c>
    </row>
    <row r="128" spans="1:5" ht="56.25" customHeight="1">
      <c r="A128" s="217"/>
      <c r="B128" s="112" t="s">
        <v>247</v>
      </c>
      <c r="C128" s="112" t="s">
        <v>248</v>
      </c>
      <c r="D128" s="112">
        <v>2112</v>
      </c>
      <c r="E128" s="57">
        <v>2935776</v>
      </c>
    </row>
    <row r="129" spans="1:5" ht="56.25" customHeight="1">
      <c r="A129" s="217"/>
      <c r="B129" s="112" t="s">
        <v>249</v>
      </c>
      <c r="C129" s="112" t="s">
        <v>250</v>
      </c>
      <c r="D129" s="112">
        <v>2112</v>
      </c>
      <c r="E129" s="57">
        <v>2452726</v>
      </c>
    </row>
    <row r="130" spans="1:5" ht="56.25" customHeight="1">
      <c r="A130" s="217"/>
      <c r="B130" s="112" t="s">
        <v>86</v>
      </c>
      <c r="C130" s="112" t="s">
        <v>251</v>
      </c>
      <c r="D130" s="112">
        <v>2112</v>
      </c>
      <c r="E130" s="57">
        <v>33219</v>
      </c>
    </row>
    <row r="131" spans="1:5" ht="56.25" customHeight="1">
      <c r="A131" s="217"/>
      <c r="B131" s="112" t="s">
        <v>89</v>
      </c>
      <c r="C131" s="112" t="s">
        <v>252</v>
      </c>
      <c r="D131" s="112">
        <v>2142</v>
      </c>
      <c r="E131" s="57">
        <v>5863520</v>
      </c>
    </row>
    <row r="132" spans="1:5" ht="56.25" customHeight="1">
      <c r="A132" s="217"/>
      <c r="B132" s="112" t="s">
        <v>194</v>
      </c>
      <c r="C132" s="112" t="s">
        <v>312</v>
      </c>
      <c r="D132" s="112">
        <v>2111</v>
      </c>
      <c r="E132" s="57">
        <v>507997</v>
      </c>
    </row>
    <row r="133" spans="1:5" ht="56.25" customHeight="1">
      <c r="A133" s="217"/>
      <c r="B133" s="112" t="s">
        <v>241</v>
      </c>
      <c r="C133" s="112" t="s">
        <v>313</v>
      </c>
      <c r="D133" s="112">
        <v>2112</v>
      </c>
      <c r="E133" s="57">
        <v>3298175</v>
      </c>
    </row>
    <row r="134" spans="1:5" ht="56.25" customHeight="1">
      <c r="A134" s="217"/>
      <c r="B134" s="112" t="s">
        <v>87</v>
      </c>
      <c r="C134" s="112" t="s">
        <v>314</v>
      </c>
      <c r="D134" s="112">
        <v>2112</v>
      </c>
      <c r="E134" s="57">
        <v>4844751</v>
      </c>
    </row>
    <row r="135" spans="1:5" ht="56.25" customHeight="1">
      <c r="A135" s="219" t="s">
        <v>0</v>
      </c>
      <c r="B135" s="205"/>
      <c r="C135" s="205"/>
      <c r="D135" s="205"/>
      <c r="E135" s="56">
        <f>SUM(E87:E134)</f>
        <v>175737809</v>
      </c>
    </row>
    <row r="136" spans="1:5" ht="56.25" customHeight="1">
      <c r="A136" s="217" t="s">
        <v>253</v>
      </c>
      <c r="B136" s="114" t="s">
        <v>254</v>
      </c>
      <c r="C136" s="112" t="s">
        <v>255</v>
      </c>
      <c r="D136" s="3">
        <v>2112</v>
      </c>
      <c r="E136" s="57">
        <v>452676</v>
      </c>
    </row>
    <row r="137" spans="1:5" ht="56.25" customHeight="1">
      <c r="A137" s="217"/>
      <c r="B137" s="114" t="s">
        <v>84</v>
      </c>
      <c r="C137" s="112" t="s">
        <v>256</v>
      </c>
      <c r="D137" s="3">
        <v>2141</v>
      </c>
      <c r="E137" s="57">
        <v>2698250</v>
      </c>
    </row>
    <row r="138" spans="1:5" ht="56.25" customHeight="1">
      <c r="A138" s="217"/>
      <c r="B138" s="114" t="s">
        <v>254</v>
      </c>
      <c r="C138" s="112" t="s">
        <v>304</v>
      </c>
      <c r="D138" s="3">
        <v>2112</v>
      </c>
      <c r="E138" s="57">
        <v>2186080</v>
      </c>
    </row>
    <row r="139" spans="1:5" ht="56.25" customHeight="1">
      <c r="A139" s="220" t="s">
        <v>0</v>
      </c>
      <c r="B139" s="221"/>
      <c r="C139" s="221"/>
      <c r="D139" s="221"/>
      <c r="E139" s="56">
        <f>SUM(E136:E138)</f>
        <v>5337006</v>
      </c>
    </row>
    <row r="140" spans="1:5" ht="56.25" customHeight="1">
      <c r="A140" s="217" t="s">
        <v>10</v>
      </c>
      <c r="B140" s="3" t="s">
        <v>27</v>
      </c>
      <c r="C140" s="3" t="s">
        <v>257</v>
      </c>
      <c r="D140" s="3">
        <v>2111</v>
      </c>
      <c r="E140" s="57">
        <v>2047919</v>
      </c>
    </row>
    <row r="141" spans="1:5" ht="56.25" customHeight="1">
      <c r="A141" s="217"/>
      <c r="B141" s="112" t="s">
        <v>27</v>
      </c>
      <c r="C141" s="112" t="s">
        <v>258</v>
      </c>
      <c r="D141" s="3">
        <v>2112</v>
      </c>
      <c r="E141" s="57">
        <v>6031763</v>
      </c>
    </row>
    <row r="142" spans="1:5" ht="56.25" customHeight="1">
      <c r="A142" s="217"/>
      <c r="B142" s="112" t="s">
        <v>27</v>
      </c>
      <c r="C142" s="112" t="s">
        <v>305</v>
      </c>
      <c r="D142" s="3">
        <v>2111</v>
      </c>
      <c r="E142" s="57">
        <v>81206</v>
      </c>
    </row>
    <row r="143" spans="1:5" ht="56.25" customHeight="1">
      <c r="A143" s="217"/>
      <c r="B143" s="112" t="s">
        <v>27</v>
      </c>
      <c r="C143" s="112" t="s">
        <v>306</v>
      </c>
      <c r="D143" s="3">
        <v>2112</v>
      </c>
      <c r="E143" s="57">
        <v>6998872</v>
      </c>
    </row>
    <row r="144" spans="1:5" ht="56.25" customHeight="1">
      <c r="A144" s="217"/>
      <c r="B144" s="112" t="s">
        <v>307</v>
      </c>
      <c r="C144" s="112" t="s">
        <v>308</v>
      </c>
      <c r="D144" s="3">
        <v>2112</v>
      </c>
      <c r="E144" s="57">
        <v>14728532</v>
      </c>
    </row>
    <row r="145" spans="1:5" ht="56.25" customHeight="1">
      <c r="A145" s="217"/>
      <c r="B145" s="112" t="s">
        <v>309</v>
      </c>
      <c r="C145" s="112" t="s">
        <v>310</v>
      </c>
      <c r="D145" s="3">
        <v>2112</v>
      </c>
      <c r="E145" s="57">
        <v>14990049</v>
      </c>
    </row>
    <row r="146" spans="1:5" ht="56.25" customHeight="1">
      <c r="A146" s="217"/>
      <c r="B146" s="112" t="s">
        <v>274</v>
      </c>
      <c r="C146" s="112" t="s">
        <v>311</v>
      </c>
      <c r="D146" s="3">
        <v>2112</v>
      </c>
      <c r="E146" s="57">
        <v>12213992</v>
      </c>
    </row>
    <row r="147" spans="1:5" ht="56.25" customHeight="1">
      <c r="A147" s="220" t="s">
        <v>0</v>
      </c>
      <c r="B147" s="221"/>
      <c r="C147" s="221"/>
      <c r="D147" s="221"/>
      <c r="E147" s="56">
        <f>SUM(E140:E146)</f>
        <v>57092333</v>
      </c>
    </row>
    <row r="148" spans="1:5" ht="56.25" customHeight="1">
      <c r="A148" s="64" t="s">
        <v>269</v>
      </c>
      <c r="B148" s="112" t="s">
        <v>315</v>
      </c>
      <c r="C148" s="112" t="s">
        <v>316</v>
      </c>
      <c r="D148" s="112">
        <v>2112</v>
      </c>
      <c r="E148" s="57">
        <v>11830105</v>
      </c>
    </row>
    <row r="149" spans="1:5" ht="56.25" customHeight="1">
      <c r="A149" s="220" t="s">
        <v>0</v>
      </c>
      <c r="B149" s="221"/>
      <c r="C149" s="221"/>
      <c r="D149" s="221"/>
      <c r="E149" s="57">
        <f>SUM(E148)</f>
        <v>11830105</v>
      </c>
    </row>
    <row r="150" spans="1:5" ht="56.25" customHeight="1">
      <c r="A150" s="64" t="s">
        <v>259</v>
      </c>
      <c r="B150" s="112" t="s">
        <v>260</v>
      </c>
      <c r="C150" s="112" t="s">
        <v>261</v>
      </c>
      <c r="D150" s="112">
        <v>2112</v>
      </c>
      <c r="E150" s="57">
        <v>507314</v>
      </c>
    </row>
    <row r="151" spans="1:5" ht="56.25" customHeight="1">
      <c r="A151" s="220" t="s">
        <v>0</v>
      </c>
      <c r="B151" s="221"/>
      <c r="C151" s="221"/>
      <c r="D151" s="221"/>
      <c r="E151" s="56">
        <f>SUM(E150)</f>
        <v>507314</v>
      </c>
    </row>
    <row r="152" spans="1:5" ht="56.25" customHeight="1">
      <c r="A152" s="220" t="s">
        <v>12</v>
      </c>
      <c r="B152" s="112" t="s">
        <v>46</v>
      </c>
      <c r="C152" s="112" t="s">
        <v>317</v>
      </c>
      <c r="D152" s="112">
        <v>2112</v>
      </c>
      <c r="E152" s="57">
        <v>17238383</v>
      </c>
    </row>
    <row r="153" spans="1:5" ht="56.25" customHeight="1">
      <c r="A153" s="220"/>
      <c r="B153" s="112" t="s">
        <v>318</v>
      </c>
      <c r="C153" s="112" t="s">
        <v>319</v>
      </c>
      <c r="D153" s="112">
        <v>2112</v>
      </c>
      <c r="E153" s="57">
        <v>2476507</v>
      </c>
    </row>
    <row r="154" spans="1:5" ht="56.25" customHeight="1">
      <c r="A154" s="220"/>
      <c r="B154" s="112" t="s">
        <v>320</v>
      </c>
      <c r="C154" s="112" t="s">
        <v>321</v>
      </c>
      <c r="D154" s="112">
        <v>2112</v>
      </c>
      <c r="E154" s="57">
        <v>2471040</v>
      </c>
    </row>
    <row r="155" spans="1:5" ht="56.25" customHeight="1">
      <c r="A155" s="220" t="s">
        <v>0</v>
      </c>
      <c r="B155" s="221"/>
      <c r="C155" s="221"/>
      <c r="D155" s="221"/>
      <c r="E155" s="56">
        <f>SUM(E152:E154)</f>
        <v>22185930</v>
      </c>
    </row>
    <row r="156" spans="1:5" ht="56.25" customHeight="1">
      <c r="A156" s="64" t="s">
        <v>91</v>
      </c>
      <c r="B156" s="114" t="s">
        <v>262</v>
      </c>
      <c r="C156" s="114" t="s">
        <v>263</v>
      </c>
      <c r="D156" s="3">
        <v>2112</v>
      </c>
      <c r="E156" s="57">
        <v>762296</v>
      </c>
    </row>
    <row r="157" spans="1:5" ht="56.25" customHeight="1">
      <c r="A157" s="220" t="s">
        <v>0</v>
      </c>
      <c r="B157" s="221"/>
      <c r="C157" s="221"/>
      <c r="D157" s="221"/>
      <c r="E157" s="56">
        <f>SUM(E156:E156)</f>
        <v>762296</v>
      </c>
    </row>
    <row r="158" spans="1:5" ht="56.25" customHeight="1" thickBot="1">
      <c r="A158" s="222" t="s">
        <v>1</v>
      </c>
      <c r="B158" s="223"/>
      <c r="C158" s="223"/>
      <c r="D158" s="223"/>
      <c r="E158" s="58">
        <f>E157+E155+E151+E147+E139+E135+E86+E64+E54+E52+E45+E49+E41+E36+E34+E24+E11+E8</f>
        <v>463774724</v>
      </c>
    </row>
    <row r="161" ht="20.25">
      <c r="E161" s="48"/>
    </row>
  </sheetData>
  <sheetProtection/>
  <autoFilter ref="A3:E158"/>
  <mergeCells count="36">
    <mergeCell ref="A158:D158"/>
    <mergeCell ref="A2:E2"/>
    <mergeCell ref="A152:A154"/>
    <mergeCell ref="A155:D155"/>
    <mergeCell ref="A42:A44"/>
    <mergeCell ref="A45:D45"/>
    <mergeCell ref="A46:A48"/>
    <mergeCell ref="A55:A61"/>
    <mergeCell ref="A62:D62"/>
    <mergeCell ref="A64:D64"/>
    <mergeCell ref="A135:D135"/>
    <mergeCell ref="A140:A146"/>
    <mergeCell ref="A149:D149"/>
    <mergeCell ref="A65:A85"/>
    <mergeCell ref="A86:D86"/>
    <mergeCell ref="A87:A134"/>
    <mergeCell ref="A147:D147"/>
    <mergeCell ref="A136:A138"/>
    <mergeCell ref="A139:D139"/>
    <mergeCell ref="A151:D151"/>
    <mergeCell ref="A157:D157"/>
    <mergeCell ref="A4:A7"/>
    <mergeCell ref="A8:D8"/>
    <mergeCell ref="A9:A10"/>
    <mergeCell ref="A11:D11"/>
    <mergeCell ref="A12:A23"/>
    <mergeCell ref="A24:D24"/>
    <mergeCell ref="A25:A33"/>
    <mergeCell ref="A34:D34"/>
    <mergeCell ref="A36:D36"/>
    <mergeCell ref="A37:A40"/>
    <mergeCell ref="A41:D41"/>
    <mergeCell ref="A50:A51"/>
    <mergeCell ref="A52:D52"/>
    <mergeCell ref="A54:D54"/>
    <mergeCell ref="A49:D49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5" manualBreakCount="5">
    <brk id="34" max="255" man="1"/>
    <brk id="64" max="255" man="1"/>
    <brk id="86" max="255" man="1"/>
    <brk id="115" max="4" man="1"/>
    <brk id="1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zoomScale="60" zoomScaleNormal="6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140625" defaultRowHeight="12.75"/>
  <cols>
    <col min="1" max="1" width="35.28125" style="28" customWidth="1"/>
    <col min="2" max="8" width="25.7109375" style="28" customWidth="1"/>
    <col min="9" max="9" width="10.140625" style="0" customWidth="1"/>
    <col min="11" max="11" width="19.7109375" style="0" customWidth="1"/>
  </cols>
  <sheetData>
    <row r="1" ht="21" thickBot="1">
      <c r="H1" s="137" t="s">
        <v>264</v>
      </c>
    </row>
    <row r="2" spans="1:8" ht="38.25" customHeight="1">
      <c r="A2" s="227" t="s">
        <v>287</v>
      </c>
      <c r="B2" s="228"/>
      <c r="C2" s="228"/>
      <c r="D2" s="228"/>
      <c r="E2" s="228"/>
      <c r="F2" s="228"/>
      <c r="G2" s="228"/>
      <c r="H2" s="229"/>
    </row>
    <row r="3" spans="1:8" s="5" customFormat="1" ht="41.25" customHeight="1">
      <c r="A3" s="230" t="s">
        <v>2</v>
      </c>
      <c r="B3" s="233" t="s">
        <v>20</v>
      </c>
      <c r="C3" s="234"/>
      <c r="D3" s="234"/>
      <c r="E3" s="234"/>
      <c r="F3" s="234"/>
      <c r="G3" s="234"/>
      <c r="H3" s="235" t="s">
        <v>29</v>
      </c>
    </row>
    <row r="4" spans="1:8" s="5" customFormat="1" ht="33" customHeight="1">
      <c r="A4" s="231"/>
      <c r="B4" s="238">
        <v>2111</v>
      </c>
      <c r="C4" s="239"/>
      <c r="D4" s="238">
        <v>2112</v>
      </c>
      <c r="E4" s="239"/>
      <c r="F4" s="238">
        <v>2141</v>
      </c>
      <c r="G4" s="239"/>
      <c r="H4" s="236"/>
    </row>
    <row r="5" spans="1:8" s="5" customFormat="1" ht="43.5" customHeight="1">
      <c r="A5" s="232"/>
      <c r="B5" s="130" t="s">
        <v>265</v>
      </c>
      <c r="C5" s="130" t="s">
        <v>266</v>
      </c>
      <c r="D5" s="130" t="s">
        <v>265</v>
      </c>
      <c r="E5" s="130" t="s">
        <v>266</v>
      </c>
      <c r="F5" s="130" t="s">
        <v>265</v>
      </c>
      <c r="G5" s="130" t="s">
        <v>266</v>
      </c>
      <c r="H5" s="237"/>
    </row>
    <row r="6" spans="1:8" s="6" customFormat="1" ht="30" customHeight="1">
      <c r="A6" s="38" t="s">
        <v>74</v>
      </c>
      <c r="B6" s="29"/>
      <c r="C6" s="29"/>
      <c r="D6" s="29"/>
      <c r="E6" s="1"/>
      <c r="F6" s="1"/>
      <c r="G6" s="1">
        <v>57005</v>
      </c>
      <c r="H6" s="30">
        <f>SUM(B6:G6)</f>
        <v>57005</v>
      </c>
    </row>
    <row r="7" spans="1:8" s="6" customFormat="1" ht="30" customHeight="1">
      <c r="A7" s="38" t="s">
        <v>96</v>
      </c>
      <c r="B7" s="29">
        <f>267+75763</f>
        <v>76030</v>
      </c>
      <c r="C7" s="29">
        <v>11716</v>
      </c>
      <c r="D7" s="29">
        <v>52619</v>
      </c>
      <c r="E7" s="1">
        <f>1139+36343</f>
        <v>37482</v>
      </c>
      <c r="F7" s="1"/>
      <c r="G7" s="1">
        <v>8699</v>
      </c>
      <c r="H7" s="30">
        <f aca="true" t="shared" si="0" ref="H7:H35">SUM(B7:G7)</f>
        <v>186546</v>
      </c>
    </row>
    <row r="8" spans="1:8" s="6" customFormat="1" ht="30" customHeight="1">
      <c r="A8" s="38" t="s">
        <v>99</v>
      </c>
      <c r="B8" s="29"/>
      <c r="C8" s="29"/>
      <c r="D8" s="29">
        <f>268+39260</f>
        <v>39528</v>
      </c>
      <c r="E8" s="1">
        <v>21323</v>
      </c>
      <c r="F8" s="1"/>
      <c r="G8" s="1">
        <v>1325</v>
      </c>
      <c r="H8" s="30">
        <f t="shared" si="0"/>
        <v>62176</v>
      </c>
    </row>
    <row r="9" spans="1:8" s="6" customFormat="1" ht="30" customHeight="1">
      <c r="A9" s="38" t="s">
        <v>3</v>
      </c>
      <c r="B9" s="29"/>
      <c r="C9" s="29"/>
      <c r="D9" s="29">
        <v>36202</v>
      </c>
      <c r="E9" s="1">
        <v>22718</v>
      </c>
      <c r="F9" s="1"/>
      <c r="G9" s="1"/>
      <c r="H9" s="30">
        <f t="shared" si="0"/>
        <v>58920</v>
      </c>
    </row>
    <row r="10" spans="1:8" s="6" customFormat="1" ht="30" customHeight="1">
      <c r="A10" s="38" t="s">
        <v>121</v>
      </c>
      <c r="B10" s="29">
        <f>171</f>
        <v>171</v>
      </c>
      <c r="C10" s="29"/>
      <c r="D10" s="29">
        <f>632+50095</f>
        <v>50727</v>
      </c>
      <c r="E10" s="1">
        <f>2152+36969</f>
        <v>39121</v>
      </c>
      <c r="F10" s="1"/>
      <c r="G10" s="1">
        <f>11603+2324</f>
        <v>13927</v>
      </c>
      <c r="H10" s="30">
        <f t="shared" si="0"/>
        <v>103946</v>
      </c>
    </row>
    <row r="11" spans="1:8" s="6" customFormat="1" ht="30" customHeight="1">
      <c r="A11" s="38" t="s">
        <v>79</v>
      </c>
      <c r="B11" s="29"/>
      <c r="C11" s="29"/>
      <c r="D11" s="29">
        <v>648</v>
      </c>
      <c r="E11" s="1">
        <v>10920</v>
      </c>
      <c r="F11" s="1"/>
      <c r="G11" s="1">
        <v>9082</v>
      </c>
      <c r="H11" s="30">
        <f t="shared" si="0"/>
        <v>20650</v>
      </c>
    </row>
    <row r="12" spans="1:8" s="6" customFormat="1" ht="30" customHeight="1">
      <c r="A12" s="38" t="s">
        <v>4</v>
      </c>
      <c r="B12" s="1">
        <v>6632</v>
      </c>
      <c r="C12" s="1"/>
      <c r="D12" s="1">
        <v>5666</v>
      </c>
      <c r="E12" s="29"/>
      <c r="F12" s="29">
        <v>997</v>
      </c>
      <c r="G12" s="1">
        <v>845</v>
      </c>
      <c r="H12" s="30">
        <f t="shared" si="0"/>
        <v>14140</v>
      </c>
    </row>
    <row r="13" spans="1:9" s="6" customFormat="1" ht="30" customHeight="1">
      <c r="A13" s="38" t="s">
        <v>134</v>
      </c>
      <c r="B13" s="29"/>
      <c r="C13" s="29"/>
      <c r="D13" s="29">
        <f>3801+9368</f>
        <v>13169</v>
      </c>
      <c r="E13" s="1">
        <f>8191+14467</f>
        <v>22658</v>
      </c>
      <c r="F13" s="1"/>
      <c r="G13" s="1">
        <v>188</v>
      </c>
      <c r="H13" s="30">
        <f t="shared" si="0"/>
        <v>36015</v>
      </c>
      <c r="I13" s="7"/>
    </row>
    <row r="14" spans="1:9" s="6" customFormat="1" ht="30" customHeight="1">
      <c r="A14" s="38" t="s">
        <v>267</v>
      </c>
      <c r="B14" s="29"/>
      <c r="C14" s="29"/>
      <c r="D14" s="29">
        <v>7412</v>
      </c>
      <c r="E14" s="1">
        <v>5153</v>
      </c>
      <c r="F14" s="1"/>
      <c r="G14" s="1"/>
      <c r="H14" s="30">
        <f t="shared" si="0"/>
        <v>12565</v>
      </c>
      <c r="I14" s="7"/>
    </row>
    <row r="15" spans="1:9" s="6" customFormat="1" ht="30" customHeight="1">
      <c r="A15" s="38" t="s">
        <v>5</v>
      </c>
      <c r="B15" s="29"/>
      <c r="C15" s="29"/>
      <c r="D15" s="29">
        <v>48769</v>
      </c>
      <c r="E15" s="1">
        <v>33440</v>
      </c>
      <c r="F15" s="1"/>
      <c r="G15" s="1">
        <v>19490</v>
      </c>
      <c r="H15" s="30">
        <f t="shared" si="0"/>
        <v>101699</v>
      </c>
      <c r="I15" s="7"/>
    </row>
    <row r="16" spans="1:8" s="6" customFormat="1" ht="30" customHeight="1">
      <c r="A16" s="38" t="s">
        <v>70</v>
      </c>
      <c r="B16" s="29"/>
      <c r="C16" s="29"/>
      <c r="D16" s="29"/>
      <c r="E16" s="1">
        <v>6578</v>
      </c>
      <c r="F16" s="1"/>
      <c r="G16" s="1">
        <v>13930</v>
      </c>
      <c r="H16" s="30">
        <f t="shared" si="0"/>
        <v>20508</v>
      </c>
    </row>
    <row r="17" spans="1:8" s="6" customFormat="1" ht="30" customHeight="1">
      <c r="A17" s="38" t="s">
        <v>143</v>
      </c>
      <c r="B17" s="29">
        <f>1275+4001</f>
        <v>5276</v>
      </c>
      <c r="C17" s="29">
        <f>74+4806</f>
        <v>4880</v>
      </c>
      <c r="D17" s="29">
        <v>16463</v>
      </c>
      <c r="E17" s="1">
        <v>1912</v>
      </c>
      <c r="F17" s="1"/>
      <c r="G17" s="1">
        <v>7780</v>
      </c>
      <c r="H17" s="30">
        <f t="shared" si="0"/>
        <v>36311</v>
      </c>
    </row>
    <row r="18" spans="1:8" s="6" customFormat="1" ht="30" customHeight="1">
      <c r="A18" s="38" t="s">
        <v>6</v>
      </c>
      <c r="B18" s="29"/>
      <c r="C18" s="29"/>
      <c r="D18" s="29">
        <v>12227</v>
      </c>
      <c r="E18" s="1">
        <v>1295</v>
      </c>
      <c r="F18" s="1"/>
      <c r="G18" s="1">
        <v>589</v>
      </c>
      <c r="H18" s="30">
        <f t="shared" si="0"/>
        <v>14111</v>
      </c>
    </row>
    <row r="19" spans="1:8" s="6" customFormat="1" ht="30" customHeight="1">
      <c r="A19" s="38" t="s">
        <v>8</v>
      </c>
      <c r="B19" s="29"/>
      <c r="C19" s="29"/>
      <c r="D19" s="29"/>
      <c r="E19" s="1">
        <v>22390</v>
      </c>
      <c r="F19" s="1"/>
      <c r="G19" s="1">
        <v>76566</v>
      </c>
      <c r="H19" s="30">
        <f t="shared" si="0"/>
        <v>98956</v>
      </c>
    </row>
    <row r="20" spans="1:8" s="6" customFormat="1" ht="30" customHeight="1">
      <c r="A20" s="38" t="s">
        <v>14</v>
      </c>
      <c r="B20" s="29"/>
      <c r="C20" s="29">
        <v>1045</v>
      </c>
      <c r="D20" s="29">
        <v>5972</v>
      </c>
      <c r="E20" s="1">
        <v>3316</v>
      </c>
      <c r="F20" s="1"/>
      <c r="G20" s="1">
        <v>2114</v>
      </c>
      <c r="H20" s="30">
        <f t="shared" si="0"/>
        <v>12447</v>
      </c>
    </row>
    <row r="21" spans="1:8" s="6" customFormat="1" ht="34.5" customHeight="1">
      <c r="A21" s="38" t="s">
        <v>9</v>
      </c>
      <c r="B21" s="29"/>
      <c r="C21" s="29"/>
      <c r="D21" s="29">
        <f>279+28046</f>
        <v>28325</v>
      </c>
      <c r="E21" s="1">
        <v>2618</v>
      </c>
      <c r="F21" s="1"/>
      <c r="G21" s="1"/>
      <c r="H21" s="30">
        <f t="shared" si="0"/>
        <v>30943</v>
      </c>
    </row>
    <row r="22" spans="1:8" s="6" customFormat="1" ht="34.5" customHeight="1">
      <c r="A22" s="38" t="s">
        <v>13</v>
      </c>
      <c r="B22" s="29"/>
      <c r="C22" s="29"/>
      <c r="D22" s="29">
        <v>14167</v>
      </c>
      <c r="E22" s="1"/>
      <c r="F22" s="1"/>
      <c r="G22" s="1"/>
      <c r="H22" s="30">
        <f t="shared" si="0"/>
        <v>14167</v>
      </c>
    </row>
    <row r="23" spans="1:8" s="6" customFormat="1" ht="34.5" customHeight="1">
      <c r="A23" s="38" t="s">
        <v>253</v>
      </c>
      <c r="B23" s="29"/>
      <c r="C23" s="29">
        <v>3726</v>
      </c>
      <c r="D23" s="29"/>
      <c r="E23" s="1">
        <v>3210</v>
      </c>
      <c r="F23" s="1"/>
      <c r="G23" s="1">
        <v>7315</v>
      </c>
      <c r="H23" s="30">
        <f t="shared" si="0"/>
        <v>14251</v>
      </c>
    </row>
    <row r="24" spans="1:8" s="6" customFormat="1" ht="34.5" customHeight="1">
      <c r="A24" s="38" t="s">
        <v>10</v>
      </c>
      <c r="B24" s="29">
        <v>3233</v>
      </c>
      <c r="C24" s="29">
        <v>2487</v>
      </c>
      <c r="D24" s="29">
        <f>653+186609</f>
        <v>187262</v>
      </c>
      <c r="E24" s="1">
        <f>8294+35901</f>
        <v>44195</v>
      </c>
      <c r="F24" s="1"/>
      <c r="G24" s="1"/>
      <c r="H24" s="30">
        <f t="shared" si="0"/>
        <v>237177</v>
      </c>
    </row>
    <row r="25" spans="1:8" s="6" customFormat="1" ht="34.5" customHeight="1">
      <c r="A25" s="38" t="s">
        <v>85</v>
      </c>
      <c r="B25" s="29"/>
      <c r="C25" s="29"/>
      <c r="D25" s="29">
        <v>84076</v>
      </c>
      <c r="E25" s="1">
        <f>5454+164507</f>
        <v>169961</v>
      </c>
      <c r="F25" s="1"/>
      <c r="G25" s="1">
        <v>18497</v>
      </c>
      <c r="H25" s="30">
        <f t="shared" si="0"/>
        <v>272534</v>
      </c>
    </row>
    <row r="26" spans="1:8" s="6" customFormat="1" ht="34.5" customHeight="1">
      <c r="A26" s="38" t="s">
        <v>15</v>
      </c>
      <c r="B26" s="29"/>
      <c r="C26" s="29"/>
      <c r="D26" s="29">
        <v>8803</v>
      </c>
      <c r="E26" s="1">
        <v>9102</v>
      </c>
      <c r="F26" s="1"/>
      <c r="G26" s="1">
        <f>5231+3653</f>
        <v>8884</v>
      </c>
      <c r="H26" s="30">
        <f t="shared" si="0"/>
        <v>26789</v>
      </c>
    </row>
    <row r="27" spans="1:8" s="6" customFormat="1" ht="34.5" customHeight="1">
      <c r="A27" s="38" t="s">
        <v>268</v>
      </c>
      <c r="B27" s="29"/>
      <c r="C27" s="29"/>
      <c r="D27" s="29"/>
      <c r="E27" s="1"/>
      <c r="F27" s="1"/>
      <c r="G27" s="1">
        <v>30496</v>
      </c>
      <c r="H27" s="30">
        <f t="shared" si="0"/>
        <v>30496</v>
      </c>
    </row>
    <row r="28" spans="1:8" s="6" customFormat="1" ht="34.5" customHeight="1">
      <c r="A28" s="38" t="s">
        <v>269</v>
      </c>
      <c r="B28" s="29">
        <f>6545+25216</f>
        <v>31761</v>
      </c>
      <c r="C28" s="29">
        <v>1460</v>
      </c>
      <c r="D28" s="29">
        <v>11534</v>
      </c>
      <c r="E28" s="1">
        <v>35</v>
      </c>
      <c r="F28" s="1"/>
      <c r="G28" s="1"/>
      <c r="H28" s="30">
        <f t="shared" si="0"/>
        <v>44790</v>
      </c>
    </row>
    <row r="29" spans="1:8" s="6" customFormat="1" ht="34.5" customHeight="1">
      <c r="A29" s="39" t="s">
        <v>90</v>
      </c>
      <c r="B29" s="31"/>
      <c r="C29" s="31"/>
      <c r="D29" s="31"/>
      <c r="E29" s="32">
        <v>1961</v>
      </c>
      <c r="F29" s="32"/>
      <c r="G29" s="32">
        <v>5722</v>
      </c>
      <c r="H29" s="30">
        <f t="shared" si="0"/>
        <v>7683</v>
      </c>
    </row>
    <row r="30" spans="1:8" s="6" customFormat="1" ht="34.5" customHeight="1">
      <c r="A30" s="39" t="s">
        <v>259</v>
      </c>
      <c r="B30" s="31">
        <v>10000</v>
      </c>
      <c r="C30" s="31">
        <v>2812</v>
      </c>
      <c r="D30" s="31">
        <v>25000</v>
      </c>
      <c r="E30" s="32">
        <v>24004</v>
      </c>
      <c r="F30" s="32"/>
      <c r="G30" s="32">
        <f>5350+51388</f>
        <v>56738</v>
      </c>
      <c r="H30" s="30">
        <f t="shared" si="0"/>
        <v>118554</v>
      </c>
    </row>
    <row r="31" spans="1:8" s="6" customFormat="1" ht="34.5" customHeight="1">
      <c r="A31" s="39" t="s">
        <v>12</v>
      </c>
      <c r="B31" s="31">
        <v>3708</v>
      </c>
      <c r="C31" s="31">
        <v>307</v>
      </c>
      <c r="D31" s="31">
        <v>32430</v>
      </c>
      <c r="E31" s="32">
        <v>2331</v>
      </c>
      <c r="F31" s="32"/>
      <c r="G31" s="32"/>
      <c r="H31" s="30">
        <f t="shared" si="0"/>
        <v>38776</v>
      </c>
    </row>
    <row r="32" spans="1:8" s="6" customFormat="1" ht="34.5" customHeight="1">
      <c r="A32" s="39" t="s">
        <v>11</v>
      </c>
      <c r="B32" s="31"/>
      <c r="C32" s="31"/>
      <c r="D32" s="31">
        <f>3184+5436</f>
        <v>8620</v>
      </c>
      <c r="E32" s="32">
        <f>3822+4781</f>
        <v>8603</v>
      </c>
      <c r="F32" s="32"/>
      <c r="G32" s="32"/>
      <c r="H32" s="30">
        <f t="shared" si="0"/>
        <v>17223</v>
      </c>
    </row>
    <row r="33" spans="1:8" s="6" customFormat="1" ht="34.5" customHeight="1">
      <c r="A33" s="38" t="s">
        <v>91</v>
      </c>
      <c r="B33" s="29"/>
      <c r="C33" s="29"/>
      <c r="D33" s="29"/>
      <c r="E33" s="1">
        <f>1277+19391</f>
        <v>20668</v>
      </c>
      <c r="F33" s="1"/>
      <c r="G33" s="1">
        <v>25761</v>
      </c>
      <c r="H33" s="30">
        <f t="shared" si="0"/>
        <v>46429</v>
      </c>
    </row>
    <row r="34" spans="1:8" s="6" customFormat="1" ht="34.5" customHeight="1">
      <c r="A34" s="38" t="s">
        <v>270</v>
      </c>
      <c r="B34" s="29"/>
      <c r="C34" s="29"/>
      <c r="D34" s="29"/>
      <c r="E34" s="1"/>
      <c r="F34" s="1"/>
      <c r="G34" s="1">
        <v>3779</v>
      </c>
      <c r="H34" s="30">
        <f t="shared" si="0"/>
        <v>3779</v>
      </c>
    </row>
    <row r="35" spans="1:8" s="6" customFormat="1" ht="34.5" customHeight="1">
      <c r="A35" s="38" t="s">
        <v>92</v>
      </c>
      <c r="B35" s="29">
        <v>3623</v>
      </c>
      <c r="C35" s="29">
        <f>99+6203</f>
        <v>6302</v>
      </c>
      <c r="D35" s="29">
        <f>1399+3638</f>
        <v>5037</v>
      </c>
      <c r="E35" s="1">
        <f>5034+4979</f>
        <v>10013</v>
      </c>
      <c r="F35" s="1"/>
      <c r="G35" s="1"/>
      <c r="H35" s="30">
        <f t="shared" si="0"/>
        <v>24975</v>
      </c>
    </row>
    <row r="36" spans="1:8" s="6" customFormat="1" ht="34.5" customHeight="1" thickBot="1">
      <c r="A36" s="40" t="s">
        <v>1</v>
      </c>
      <c r="B36" s="33">
        <f aca="true" t="shared" si="1" ref="B36:H36">SUM(B6:B35)</f>
        <v>140434</v>
      </c>
      <c r="C36" s="33">
        <f t="shared" si="1"/>
        <v>34735</v>
      </c>
      <c r="D36" s="33">
        <f t="shared" si="1"/>
        <v>694656</v>
      </c>
      <c r="E36" s="33">
        <f t="shared" si="1"/>
        <v>525007</v>
      </c>
      <c r="F36" s="33">
        <f t="shared" si="1"/>
        <v>997</v>
      </c>
      <c r="G36" s="33">
        <f t="shared" si="1"/>
        <v>368732</v>
      </c>
      <c r="H36" s="33">
        <f t="shared" si="1"/>
        <v>1764561</v>
      </c>
    </row>
    <row r="37" spans="1:4" ht="15">
      <c r="A37" s="34"/>
      <c r="B37" s="34"/>
      <c r="C37" s="34"/>
      <c r="D37" s="34"/>
    </row>
    <row r="38" spans="1:9" ht="21" customHeight="1">
      <c r="A38" s="35"/>
      <c r="B38" s="35"/>
      <c r="C38" s="35"/>
      <c r="D38" s="35"/>
      <c r="E38" s="35"/>
      <c r="F38" s="35"/>
      <c r="G38" s="35"/>
      <c r="H38" s="36"/>
      <c r="I38" s="8"/>
    </row>
    <row r="39" spans="1:9" ht="12.75" customHeight="1">
      <c r="A39" s="35"/>
      <c r="B39" s="35"/>
      <c r="C39" s="35"/>
      <c r="D39" s="35"/>
      <c r="E39" s="35"/>
      <c r="F39" s="35"/>
      <c r="G39" s="35"/>
      <c r="H39" s="35"/>
      <c r="I39" s="9"/>
    </row>
    <row r="40" spans="1:8" ht="18">
      <c r="A40" s="41"/>
      <c r="H40" s="37"/>
    </row>
  </sheetData>
  <sheetProtection/>
  <mergeCells count="7">
    <mergeCell ref="A2:H2"/>
    <mergeCell ref="A3:A5"/>
    <mergeCell ref="B3:G3"/>
    <mergeCell ref="H3:H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02"/>
  <sheetViews>
    <sheetView zoomScale="60" zoomScaleNormal="60" zoomScaleSheetLayoutView="30" workbookViewId="0" topLeftCell="A76">
      <selection activeCell="I108" sqref="I108"/>
    </sheetView>
  </sheetViews>
  <sheetFormatPr defaultColWidth="83.421875" defaultRowHeight="12.75"/>
  <cols>
    <col min="1" max="1" width="29.140625" style="105" customWidth="1"/>
    <col min="2" max="2" width="47.7109375" style="106" customWidth="1"/>
    <col min="3" max="3" width="25.57421875" style="106" customWidth="1"/>
    <col min="4" max="4" width="18.140625" style="107" bestFit="1" customWidth="1"/>
    <col min="5" max="5" width="20.00390625" style="108" bestFit="1" customWidth="1"/>
    <col min="6" max="6" width="33.140625" style="110" customWidth="1"/>
    <col min="7" max="7" width="17.00390625" style="5" customWidth="1"/>
    <col min="8" max="16" width="19.140625" style="5" customWidth="1"/>
    <col min="17" max="16384" width="83.421875" style="5" customWidth="1"/>
  </cols>
  <sheetData>
    <row r="1" ht="23.25" customHeight="1">
      <c r="F1" s="109" t="s">
        <v>271</v>
      </c>
    </row>
    <row r="2" spans="1:6" ht="33.75" customHeight="1">
      <c r="A2" s="218" t="s">
        <v>708</v>
      </c>
      <c r="B2" s="218"/>
      <c r="C2" s="218"/>
      <c r="D2" s="218"/>
      <c r="E2" s="218"/>
      <c r="F2" s="218"/>
    </row>
    <row r="3" spans="1:6" ht="47.25" customHeight="1">
      <c r="A3" s="65" t="s">
        <v>21</v>
      </c>
      <c r="B3" s="65" t="s">
        <v>19</v>
      </c>
      <c r="C3" s="65" t="s">
        <v>16</v>
      </c>
      <c r="D3" s="65" t="s">
        <v>20</v>
      </c>
      <c r="E3" s="65" t="s">
        <v>272</v>
      </c>
      <c r="F3" s="11" t="s">
        <v>29</v>
      </c>
    </row>
    <row r="4" spans="1:6" ht="47.25" customHeight="1">
      <c r="A4" s="243" t="s">
        <v>74</v>
      </c>
      <c r="B4" s="3" t="s">
        <v>341</v>
      </c>
      <c r="C4" s="3" t="s">
        <v>342</v>
      </c>
      <c r="D4" s="3">
        <v>2411</v>
      </c>
      <c r="E4" s="3">
        <v>2023</v>
      </c>
      <c r="F4" s="138">
        <v>3521184</v>
      </c>
    </row>
    <row r="5" spans="1:6" ht="47.25" customHeight="1">
      <c r="A5" s="244"/>
      <c r="B5" s="3" t="s">
        <v>343</v>
      </c>
      <c r="C5" s="3" t="s">
        <v>344</v>
      </c>
      <c r="D5" s="3">
        <v>2411</v>
      </c>
      <c r="E5" s="3">
        <v>2023</v>
      </c>
      <c r="F5" s="138">
        <v>8268959</v>
      </c>
    </row>
    <row r="6" spans="1:6" ht="47.25" customHeight="1">
      <c r="A6" s="244"/>
      <c r="B6" s="3" t="s">
        <v>345</v>
      </c>
      <c r="C6" s="3" t="s">
        <v>346</v>
      </c>
      <c r="D6" s="3">
        <v>2411</v>
      </c>
      <c r="E6" s="3">
        <v>2023</v>
      </c>
      <c r="F6" s="138">
        <v>2456786</v>
      </c>
    </row>
    <row r="7" spans="1:6" ht="47.25" customHeight="1">
      <c r="A7" s="244"/>
      <c r="B7" s="3" t="s">
        <v>347</v>
      </c>
      <c r="C7" s="3" t="s">
        <v>348</v>
      </c>
      <c r="D7" s="3">
        <v>2411</v>
      </c>
      <c r="E7" s="3">
        <v>2023</v>
      </c>
      <c r="F7" s="138">
        <v>5735543</v>
      </c>
    </row>
    <row r="8" spans="1:6" ht="47.25" customHeight="1">
      <c r="A8" s="244"/>
      <c r="B8" s="3" t="s">
        <v>349</v>
      </c>
      <c r="C8" s="3" t="s">
        <v>350</v>
      </c>
      <c r="D8" s="3">
        <v>2411</v>
      </c>
      <c r="E8" s="3">
        <v>2023</v>
      </c>
      <c r="F8" s="138">
        <v>3105449</v>
      </c>
    </row>
    <row r="9" spans="1:6" ht="47.25" customHeight="1">
      <c r="A9" s="244"/>
      <c r="B9" s="3" t="s">
        <v>351</v>
      </c>
      <c r="C9" s="3" t="s">
        <v>352</v>
      </c>
      <c r="D9" s="3">
        <v>2412</v>
      </c>
      <c r="E9" s="3">
        <v>2023</v>
      </c>
      <c r="F9" s="138">
        <v>3004701</v>
      </c>
    </row>
    <row r="10" spans="1:6" ht="47.25" customHeight="1">
      <c r="A10" s="244"/>
      <c r="B10" s="3" t="s">
        <v>427</v>
      </c>
      <c r="C10" s="3" t="s">
        <v>428</v>
      </c>
      <c r="D10" s="3">
        <v>2411</v>
      </c>
      <c r="E10" s="3">
        <v>2023</v>
      </c>
      <c r="F10" s="138">
        <v>11829789</v>
      </c>
    </row>
    <row r="11" spans="1:6" ht="47.25" customHeight="1">
      <c r="A11" s="244"/>
      <c r="B11" s="3" t="s">
        <v>351</v>
      </c>
      <c r="C11" s="3" t="s">
        <v>429</v>
      </c>
      <c r="D11" s="3">
        <v>2411</v>
      </c>
      <c r="E11" s="3">
        <v>2023</v>
      </c>
      <c r="F11" s="138">
        <v>13193307</v>
      </c>
    </row>
    <row r="12" spans="1:6" ht="47.25" customHeight="1">
      <c r="A12" s="244"/>
      <c r="B12" s="3" t="s">
        <v>430</v>
      </c>
      <c r="C12" s="3" t="s">
        <v>431</v>
      </c>
      <c r="D12" s="3">
        <v>2411</v>
      </c>
      <c r="E12" s="3">
        <v>2023</v>
      </c>
      <c r="F12" s="138">
        <v>14072318</v>
      </c>
    </row>
    <row r="13" spans="1:6" ht="47.25" customHeight="1">
      <c r="A13" s="244"/>
      <c r="B13" s="3" t="s">
        <v>432</v>
      </c>
      <c r="C13" s="3" t="s">
        <v>433</v>
      </c>
      <c r="D13" s="3">
        <v>2411</v>
      </c>
      <c r="E13" s="3">
        <v>2023</v>
      </c>
      <c r="F13" s="138">
        <v>16351814</v>
      </c>
    </row>
    <row r="14" spans="1:6" ht="47.25" customHeight="1">
      <c r="A14" s="244"/>
      <c r="B14" s="3" t="s">
        <v>434</v>
      </c>
      <c r="C14" s="3" t="s">
        <v>435</v>
      </c>
      <c r="D14" s="3">
        <v>2411</v>
      </c>
      <c r="E14" s="3">
        <v>2023</v>
      </c>
      <c r="F14" s="138">
        <v>19456983</v>
      </c>
    </row>
    <row r="15" spans="1:6" ht="47.25" customHeight="1">
      <c r="A15" s="218" t="s">
        <v>0</v>
      </c>
      <c r="B15" s="218"/>
      <c r="C15" s="218"/>
      <c r="D15" s="218"/>
      <c r="E15" s="218"/>
      <c r="F15" s="121">
        <f>SUM(F4:F14)</f>
        <v>100996833</v>
      </c>
    </row>
    <row r="16" spans="1:6" ht="47.25" customHeight="1">
      <c r="A16" s="218" t="s">
        <v>96</v>
      </c>
      <c r="B16" s="3" t="s">
        <v>353</v>
      </c>
      <c r="C16" s="3" t="s">
        <v>354</v>
      </c>
      <c r="D16" s="3">
        <v>2411</v>
      </c>
      <c r="E16" s="3">
        <v>2023</v>
      </c>
      <c r="F16" s="138">
        <v>570673</v>
      </c>
    </row>
    <row r="17" spans="1:6" ht="47.25" customHeight="1">
      <c r="A17" s="218"/>
      <c r="B17" s="3" t="s">
        <v>273</v>
      </c>
      <c r="C17" s="3" t="s">
        <v>355</v>
      </c>
      <c r="D17" s="3">
        <v>2411</v>
      </c>
      <c r="E17" s="3">
        <v>2023</v>
      </c>
      <c r="F17" s="138">
        <v>103660</v>
      </c>
    </row>
    <row r="18" spans="1:6" ht="47.25" customHeight="1">
      <c r="A18" s="218" t="s">
        <v>0</v>
      </c>
      <c r="B18" s="218"/>
      <c r="C18" s="218"/>
      <c r="D18" s="218"/>
      <c r="E18" s="218"/>
      <c r="F18" s="121">
        <f>SUM(F16:F17)</f>
        <v>674333</v>
      </c>
    </row>
    <row r="19" spans="1:6" ht="47.25" customHeight="1">
      <c r="A19" s="126" t="s">
        <v>99</v>
      </c>
      <c r="B19" s="3" t="s">
        <v>100</v>
      </c>
      <c r="C19" s="3" t="s">
        <v>356</v>
      </c>
      <c r="D19" s="3">
        <v>2412</v>
      </c>
      <c r="E19" s="3">
        <v>2023</v>
      </c>
      <c r="F19" s="138">
        <v>25200</v>
      </c>
    </row>
    <row r="20" spans="1:6" ht="47.25" customHeight="1">
      <c r="A20" s="218" t="s">
        <v>0</v>
      </c>
      <c r="B20" s="218"/>
      <c r="C20" s="218"/>
      <c r="D20" s="218"/>
      <c r="E20" s="218"/>
      <c r="F20" s="121">
        <f>SUM(F19)</f>
        <v>25200</v>
      </c>
    </row>
    <row r="21" spans="1:6" ht="47.25" customHeight="1">
      <c r="A21" s="218" t="s">
        <v>3</v>
      </c>
      <c r="B21" s="3" t="s">
        <v>357</v>
      </c>
      <c r="C21" s="3" t="s">
        <v>358</v>
      </c>
      <c r="D21" s="3">
        <v>2411</v>
      </c>
      <c r="E21" s="3">
        <v>2023</v>
      </c>
      <c r="F21" s="138">
        <v>17003999</v>
      </c>
    </row>
    <row r="22" spans="1:6" ht="47.25" customHeight="1">
      <c r="A22" s="218"/>
      <c r="B22" s="3" t="s">
        <v>359</v>
      </c>
      <c r="C22" s="3" t="s">
        <v>360</v>
      </c>
      <c r="D22" s="3">
        <v>2412</v>
      </c>
      <c r="E22" s="3">
        <v>2023</v>
      </c>
      <c r="F22" s="138">
        <v>5592232</v>
      </c>
    </row>
    <row r="23" spans="1:6" ht="47.25" customHeight="1">
      <c r="A23" s="218"/>
      <c r="B23" s="3" t="s">
        <v>75</v>
      </c>
      <c r="C23" s="3" t="s">
        <v>361</v>
      </c>
      <c r="D23" s="3">
        <v>2412</v>
      </c>
      <c r="E23" s="3">
        <v>2023</v>
      </c>
      <c r="F23" s="138">
        <v>2162498</v>
      </c>
    </row>
    <row r="24" spans="1:6" ht="47.25" customHeight="1">
      <c r="A24" s="218"/>
      <c r="B24" s="3" t="s">
        <v>362</v>
      </c>
      <c r="C24" s="3" t="s">
        <v>363</v>
      </c>
      <c r="D24" s="3">
        <v>2412</v>
      </c>
      <c r="E24" s="3">
        <v>2023</v>
      </c>
      <c r="F24" s="138">
        <v>4228270</v>
      </c>
    </row>
    <row r="25" spans="1:6" ht="47.25" customHeight="1">
      <c r="A25" s="218"/>
      <c r="B25" s="3" t="s">
        <v>364</v>
      </c>
      <c r="C25" s="3" t="s">
        <v>365</v>
      </c>
      <c r="D25" s="3">
        <v>2412</v>
      </c>
      <c r="E25" s="3">
        <v>2023</v>
      </c>
      <c r="F25" s="138">
        <v>8872222</v>
      </c>
    </row>
    <row r="26" spans="1:6" ht="47.25" customHeight="1">
      <c r="A26" s="218" t="s">
        <v>0</v>
      </c>
      <c r="B26" s="218"/>
      <c r="C26" s="218"/>
      <c r="D26" s="218"/>
      <c r="E26" s="218"/>
      <c r="F26" s="121">
        <f>SUM(F21:F25)</f>
        <v>37859221</v>
      </c>
    </row>
    <row r="27" spans="1:6" ht="47.25" customHeight="1">
      <c r="A27" s="218" t="s">
        <v>121</v>
      </c>
      <c r="B27" s="3" t="s">
        <v>124</v>
      </c>
      <c r="C27" s="3" t="s">
        <v>367</v>
      </c>
      <c r="D27" s="3">
        <v>2412</v>
      </c>
      <c r="E27" s="3">
        <v>2023</v>
      </c>
      <c r="F27" s="138">
        <v>2263620</v>
      </c>
    </row>
    <row r="28" spans="1:6" ht="47.25" customHeight="1">
      <c r="A28" s="218"/>
      <c r="B28" s="3" t="s">
        <v>366</v>
      </c>
      <c r="C28" s="3" t="s">
        <v>368</v>
      </c>
      <c r="D28" s="3">
        <v>2412</v>
      </c>
      <c r="E28" s="3">
        <v>2023</v>
      </c>
      <c r="F28" s="138">
        <v>5355877</v>
      </c>
    </row>
    <row r="29" spans="1:6" ht="47.25" customHeight="1">
      <c r="A29" s="218" t="s">
        <v>0</v>
      </c>
      <c r="B29" s="218"/>
      <c r="C29" s="218"/>
      <c r="D29" s="218"/>
      <c r="E29" s="218"/>
      <c r="F29" s="121">
        <f>SUM(F27:F28)</f>
        <v>7619497</v>
      </c>
    </row>
    <row r="30" spans="1:6" ht="47.25" customHeight="1">
      <c r="A30" s="243" t="s">
        <v>4</v>
      </c>
      <c r="B30" s="3" t="s">
        <v>369</v>
      </c>
      <c r="C30" s="3" t="s">
        <v>370</v>
      </c>
      <c r="D30" s="3">
        <v>2411</v>
      </c>
      <c r="E30" s="3">
        <v>2023</v>
      </c>
      <c r="F30" s="138">
        <v>18508177</v>
      </c>
    </row>
    <row r="31" spans="1:6" ht="47.25" customHeight="1">
      <c r="A31" s="244"/>
      <c r="B31" s="3" t="s">
        <v>296</v>
      </c>
      <c r="C31" s="3" t="s">
        <v>371</v>
      </c>
      <c r="D31" s="3">
        <v>2411</v>
      </c>
      <c r="E31" s="3">
        <v>2023</v>
      </c>
      <c r="F31" s="138">
        <v>4743551</v>
      </c>
    </row>
    <row r="32" spans="1:6" ht="47.25" customHeight="1">
      <c r="A32" s="244"/>
      <c r="B32" s="3" t="s">
        <v>372</v>
      </c>
      <c r="C32" s="3" t="s">
        <v>373</v>
      </c>
      <c r="D32" s="3">
        <v>2411</v>
      </c>
      <c r="E32" s="3">
        <v>2023</v>
      </c>
      <c r="F32" s="138">
        <v>411530</v>
      </c>
    </row>
    <row r="33" spans="1:6" ht="47.25" customHeight="1">
      <c r="A33" s="244"/>
      <c r="B33" s="3" t="s">
        <v>374</v>
      </c>
      <c r="C33" s="3" t="s">
        <v>375</v>
      </c>
      <c r="D33" s="3">
        <v>2411</v>
      </c>
      <c r="E33" s="3">
        <v>2023</v>
      </c>
      <c r="F33" s="138">
        <v>5000000</v>
      </c>
    </row>
    <row r="34" spans="1:6" ht="47.25" customHeight="1">
      <c r="A34" s="244"/>
      <c r="B34" s="3" t="s">
        <v>441</v>
      </c>
      <c r="C34" s="3" t="s">
        <v>442</v>
      </c>
      <c r="D34" s="3">
        <v>2411</v>
      </c>
      <c r="E34" s="3">
        <v>2023</v>
      </c>
      <c r="F34" s="138">
        <v>5000000</v>
      </c>
    </row>
    <row r="35" spans="1:6" ht="47.25" customHeight="1">
      <c r="A35" s="244"/>
      <c r="B35" s="3" t="s">
        <v>443</v>
      </c>
      <c r="C35" s="3" t="s">
        <v>444</v>
      </c>
      <c r="D35" s="3">
        <v>2411</v>
      </c>
      <c r="E35" s="3">
        <v>2023</v>
      </c>
      <c r="F35" s="138">
        <v>4000000</v>
      </c>
    </row>
    <row r="36" spans="1:6" ht="47.25" customHeight="1">
      <c r="A36" s="245"/>
      <c r="B36" s="3" t="s">
        <v>445</v>
      </c>
      <c r="C36" s="3" t="s">
        <v>446</v>
      </c>
      <c r="D36" s="3">
        <v>2411</v>
      </c>
      <c r="E36" s="3">
        <v>2023</v>
      </c>
      <c r="F36" s="138">
        <v>12336797</v>
      </c>
    </row>
    <row r="37" spans="1:6" ht="47.25" customHeight="1">
      <c r="A37" s="218" t="s">
        <v>0</v>
      </c>
      <c r="B37" s="218"/>
      <c r="C37" s="218"/>
      <c r="D37" s="218"/>
      <c r="E37" s="218"/>
      <c r="F37" s="121">
        <f>SUM(F30:F36)</f>
        <v>50000055</v>
      </c>
    </row>
    <row r="38" spans="1:6" ht="47.25" customHeight="1">
      <c r="A38" s="218" t="s">
        <v>5</v>
      </c>
      <c r="B38" s="3" t="s">
        <v>328</v>
      </c>
      <c r="C38" s="3" t="s">
        <v>376</v>
      </c>
      <c r="D38" s="3">
        <v>2411</v>
      </c>
      <c r="E38" s="3">
        <v>2023</v>
      </c>
      <c r="F38" s="138">
        <v>1162755</v>
      </c>
    </row>
    <row r="39" spans="1:6" ht="47.25" customHeight="1">
      <c r="A39" s="218"/>
      <c r="B39" s="3" t="s">
        <v>377</v>
      </c>
      <c r="C39" s="3" t="s">
        <v>378</v>
      </c>
      <c r="D39" s="3">
        <v>2412</v>
      </c>
      <c r="E39" s="3">
        <v>2023</v>
      </c>
      <c r="F39" s="138">
        <v>690766</v>
      </c>
    </row>
    <row r="40" spans="1:6" ht="47.25" customHeight="1">
      <c r="A40" s="218"/>
      <c r="B40" s="3" t="s">
        <v>379</v>
      </c>
      <c r="C40" s="3" t="s">
        <v>380</v>
      </c>
      <c r="D40" s="3">
        <v>2411</v>
      </c>
      <c r="E40" s="3">
        <v>2023</v>
      </c>
      <c r="F40" s="138">
        <v>22323905</v>
      </c>
    </row>
    <row r="41" spans="1:6" ht="47.25" customHeight="1">
      <c r="A41" s="218" t="s">
        <v>0</v>
      </c>
      <c r="B41" s="218"/>
      <c r="C41" s="218"/>
      <c r="D41" s="218"/>
      <c r="E41" s="218"/>
      <c r="F41" s="121">
        <f>SUM(F38:F40)</f>
        <v>24177426</v>
      </c>
    </row>
    <row r="42" spans="1:6" ht="47.25" customHeight="1">
      <c r="A42" s="126" t="s">
        <v>7</v>
      </c>
      <c r="B42" s="3" t="s">
        <v>381</v>
      </c>
      <c r="C42" s="3" t="s">
        <v>382</v>
      </c>
      <c r="D42" s="3">
        <v>2411</v>
      </c>
      <c r="E42" s="3">
        <v>2023</v>
      </c>
      <c r="F42" s="138">
        <v>67740</v>
      </c>
    </row>
    <row r="43" spans="1:6" ht="47.25" customHeight="1">
      <c r="A43" s="218" t="s">
        <v>0</v>
      </c>
      <c r="B43" s="218"/>
      <c r="C43" s="218"/>
      <c r="D43" s="218"/>
      <c r="E43" s="218"/>
      <c r="F43" s="121">
        <f>SUM(F42)</f>
        <v>67740</v>
      </c>
    </row>
    <row r="44" spans="1:6" ht="47.25" customHeight="1">
      <c r="A44" s="218" t="s">
        <v>14</v>
      </c>
      <c r="B44" s="3" t="s">
        <v>383</v>
      </c>
      <c r="C44" s="3" t="s">
        <v>384</v>
      </c>
      <c r="D44" s="3">
        <v>2411</v>
      </c>
      <c r="E44" s="3">
        <v>2023</v>
      </c>
      <c r="F44" s="138">
        <v>4755512</v>
      </c>
    </row>
    <row r="45" spans="1:6" ht="47.25" customHeight="1">
      <c r="A45" s="218"/>
      <c r="B45" s="3" t="s">
        <v>385</v>
      </c>
      <c r="C45" s="3" t="s">
        <v>386</v>
      </c>
      <c r="D45" s="3">
        <v>2411</v>
      </c>
      <c r="E45" s="3">
        <v>2023</v>
      </c>
      <c r="F45" s="138">
        <v>4713117</v>
      </c>
    </row>
    <row r="46" spans="1:6" ht="47.25" customHeight="1">
      <c r="A46" s="218"/>
      <c r="B46" s="3" t="s">
        <v>154</v>
      </c>
      <c r="C46" s="3" t="s">
        <v>387</v>
      </c>
      <c r="D46" s="3">
        <v>2411</v>
      </c>
      <c r="E46" s="3">
        <v>2023</v>
      </c>
      <c r="F46" s="138">
        <v>339000</v>
      </c>
    </row>
    <row r="47" spans="1:6" ht="47.25" customHeight="1">
      <c r="A47" s="218"/>
      <c r="B47" s="3" t="s">
        <v>388</v>
      </c>
      <c r="C47" s="3" t="s">
        <v>389</v>
      </c>
      <c r="D47" s="3">
        <v>2411</v>
      </c>
      <c r="E47" s="3">
        <v>2023</v>
      </c>
      <c r="F47" s="138">
        <v>412760</v>
      </c>
    </row>
    <row r="48" spans="1:6" ht="47.25" customHeight="1">
      <c r="A48" s="218"/>
      <c r="B48" s="3" t="s">
        <v>390</v>
      </c>
      <c r="C48" s="3" t="s">
        <v>391</v>
      </c>
      <c r="D48" s="3">
        <v>2411</v>
      </c>
      <c r="E48" s="3">
        <v>2023</v>
      </c>
      <c r="F48" s="138">
        <v>12090808</v>
      </c>
    </row>
    <row r="49" spans="1:6" ht="47.25" customHeight="1">
      <c r="A49" s="218"/>
      <c r="B49" s="3" t="s">
        <v>154</v>
      </c>
      <c r="C49" s="3" t="s">
        <v>392</v>
      </c>
      <c r="D49" s="3">
        <v>2412</v>
      </c>
      <c r="E49" s="3">
        <v>2023</v>
      </c>
      <c r="F49" s="138">
        <v>83320</v>
      </c>
    </row>
    <row r="50" spans="1:6" ht="47.25" customHeight="1">
      <c r="A50" s="218" t="s">
        <v>0</v>
      </c>
      <c r="B50" s="218"/>
      <c r="C50" s="218"/>
      <c r="D50" s="218"/>
      <c r="E50" s="218"/>
      <c r="F50" s="121">
        <f>SUM(F44:F49)</f>
        <v>22394517</v>
      </c>
    </row>
    <row r="51" spans="1:6" ht="47.25" customHeight="1">
      <c r="A51" s="243" t="s">
        <v>85</v>
      </c>
      <c r="B51" s="3" t="s">
        <v>393</v>
      </c>
      <c r="C51" s="3" t="s">
        <v>394</v>
      </c>
      <c r="D51" s="3">
        <v>2412</v>
      </c>
      <c r="E51" s="3">
        <v>2023</v>
      </c>
      <c r="F51" s="138">
        <v>24579</v>
      </c>
    </row>
    <row r="52" spans="1:6" ht="47.25" customHeight="1">
      <c r="A52" s="244"/>
      <c r="B52" s="3" t="s">
        <v>182</v>
      </c>
      <c r="C52" s="3" t="s">
        <v>395</v>
      </c>
      <c r="D52" s="3">
        <v>2411</v>
      </c>
      <c r="E52" s="3">
        <v>2023</v>
      </c>
      <c r="F52" s="138">
        <v>25400</v>
      </c>
    </row>
    <row r="53" spans="1:6" ht="47.25" customHeight="1">
      <c r="A53" s="244"/>
      <c r="B53" s="3" t="s">
        <v>241</v>
      </c>
      <c r="C53" s="3" t="s">
        <v>396</v>
      </c>
      <c r="D53" s="3">
        <v>2412</v>
      </c>
      <c r="E53" s="3">
        <v>2023</v>
      </c>
      <c r="F53" s="138">
        <v>73000</v>
      </c>
    </row>
    <row r="54" spans="1:6" ht="47.25" customHeight="1">
      <c r="A54" s="244"/>
      <c r="B54" s="3" t="s">
        <v>397</v>
      </c>
      <c r="C54" s="3" t="s">
        <v>398</v>
      </c>
      <c r="D54" s="3">
        <v>2412</v>
      </c>
      <c r="E54" s="3">
        <v>2023</v>
      </c>
      <c r="F54" s="138">
        <v>124420</v>
      </c>
    </row>
    <row r="55" spans="1:6" ht="47.25" customHeight="1">
      <c r="A55" s="244"/>
      <c r="B55" s="3" t="s">
        <v>186</v>
      </c>
      <c r="C55" s="3" t="s">
        <v>399</v>
      </c>
      <c r="D55" s="3">
        <v>2412</v>
      </c>
      <c r="E55" s="3">
        <v>2023</v>
      </c>
      <c r="F55" s="138">
        <v>25940</v>
      </c>
    </row>
    <row r="56" spans="1:6" ht="47.25" customHeight="1">
      <c r="A56" s="244"/>
      <c r="B56" s="3" t="s">
        <v>190</v>
      </c>
      <c r="C56" s="3" t="s">
        <v>400</v>
      </c>
      <c r="D56" s="3">
        <v>2412</v>
      </c>
      <c r="E56" s="3">
        <v>2023</v>
      </c>
      <c r="F56" s="138">
        <v>223800</v>
      </c>
    </row>
    <row r="57" spans="1:6" ht="47.25" customHeight="1">
      <c r="A57" s="244"/>
      <c r="B57" s="3" t="s">
        <v>231</v>
      </c>
      <c r="C57" s="3" t="s">
        <v>401</v>
      </c>
      <c r="D57" s="3">
        <v>2412</v>
      </c>
      <c r="E57" s="3">
        <v>2023</v>
      </c>
      <c r="F57" s="138">
        <v>227829</v>
      </c>
    </row>
    <row r="58" spans="1:6" ht="47.25" customHeight="1">
      <c r="A58" s="244"/>
      <c r="B58" s="3" t="s">
        <v>209</v>
      </c>
      <c r="C58" s="3" t="s">
        <v>402</v>
      </c>
      <c r="D58" s="3">
        <v>2412</v>
      </c>
      <c r="E58" s="3">
        <v>2023</v>
      </c>
      <c r="F58" s="138">
        <v>2338888</v>
      </c>
    </row>
    <row r="59" spans="1:6" ht="47.25" customHeight="1">
      <c r="A59" s="244"/>
      <c r="B59" s="3" t="s">
        <v>198</v>
      </c>
      <c r="C59" s="3" t="s">
        <v>403</v>
      </c>
      <c r="D59" s="3">
        <v>2411</v>
      </c>
      <c r="E59" s="3">
        <v>2023</v>
      </c>
      <c r="F59" s="138">
        <v>2465066</v>
      </c>
    </row>
    <row r="60" spans="1:6" ht="47.25" customHeight="1">
      <c r="A60" s="244"/>
      <c r="B60" s="3" t="s">
        <v>404</v>
      </c>
      <c r="C60" s="3" t="s">
        <v>405</v>
      </c>
      <c r="D60" s="3">
        <v>2411</v>
      </c>
      <c r="E60" s="3">
        <v>2023</v>
      </c>
      <c r="F60" s="138">
        <v>2532000</v>
      </c>
    </row>
    <row r="61" spans="1:6" ht="47.25" customHeight="1">
      <c r="A61" s="244"/>
      <c r="B61" s="3" t="s">
        <v>87</v>
      </c>
      <c r="C61" s="3" t="s">
        <v>406</v>
      </c>
      <c r="D61" s="3">
        <v>2412</v>
      </c>
      <c r="E61" s="3">
        <v>2023</v>
      </c>
      <c r="F61" s="138">
        <v>2664131</v>
      </c>
    </row>
    <row r="62" spans="1:6" ht="47.25" customHeight="1">
      <c r="A62" s="244"/>
      <c r="B62" s="3" t="s">
        <v>407</v>
      </c>
      <c r="C62" s="3" t="s">
        <v>408</v>
      </c>
      <c r="D62" s="3">
        <v>2412</v>
      </c>
      <c r="E62" s="3">
        <v>2023</v>
      </c>
      <c r="F62" s="138">
        <v>2696884</v>
      </c>
    </row>
    <row r="63" spans="1:6" ht="47.25" customHeight="1">
      <c r="A63" s="244"/>
      <c r="B63" s="3" t="s">
        <v>213</v>
      </c>
      <c r="C63" s="3" t="s">
        <v>409</v>
      </c>
      <c r="D63" s="3">
        <v>2411</v>
      </c>
      <c r="E63" s="3">
        <v>2023</v>
      </c>
      <c r="F63" s="138">
        <v>2891896</v>
      </c>
    </row>
    <row r="64" spans="1:6" ht="47.25" customHeight="1">
      <c r="A64" s="244"/>
      <c r="B64" s="3" t="s">
        <v>410</v>
      </c>
      <c r="C64" s="3" t="s">
        <v>411</v>
      </c>
      <c r="D64" s="3">
        <v>2411</v>
      </c>
      <c r="E64" s="3">
        <v>2023</v>
      </c>
      <c r="F64" s="138">
        <v>2914644</v>
      </c>
    </row>
    <row r="65" spans="1:6" ht="47.25" customHeight="1">
      <c r="A65" s="244"/>
      <c r="B65" s="3" t="s">
        <v>213</v>
      </c>
      <c r="C65" s="3" t="s">
        <v>412</v>
      </c>
      <c r="D65" s="3">
        <v>2412</v>
      </c>
      <c r="E65" s="3">
        <v>2023</v>
      </c>
      <c r="F65" s="138">
        <v>3554967</v>
      </c>
    </row>
    <row r="66" spans="1:6" ht="47.25" customHeight="1">
      <c r="A66" s="244"/>
      <c r="B66" s="3" t="s">
        <v>221</v>
      </c>
      <c r="C66" s="3" t="s">
        <v>413</v>
      </c>
      <c r="D66" s="3">
        <v>2412</v>
      </c>
      <c r="E66" s="3">
        <v>2023</v>
      </c>
      <c r="F66" s="138">
        <v>4172874</v>
      </c>
    </row>
    <row r="67" spans="1:6" ht="47.25" customHeight="1">
      <c r="A67" s="244"/>
      <c r="B67" s="3" t="s">
        <v>216</v>
      </c>
      <c r="C67" s="3" t="s">
        <v>414</v>
      </c>
      <c r="D67" s="3">
        <v>2412</v>
      </c>
      <c r="E67" s="3">
        <v>2023</v>
      </c>
      <c r="F67" s="138">
        <v>4184844</v>
      </c>
    </row>
    <row r="68" spans="1:6" ht="47.25" customHeight="1">
      <c r="A68" s="244"/>
      <c r="B68" s="3" t="s">
        <v>404</v>
      </c>
      <c r="C68" s="3" t="s">
        <v>415</v>
      </c>
      <c r="D68" s="3">
        <v>2412</v>
      </c>
      <c r="E68" s="3">
        <v>2023</v>
      </c>
      <c r="F68" s="138">
        <v>4290379</v>
      </c>
    </row>
    <row r="69" spans="1:6" ht="47.25" customHeight="1">
      <c r="A69" s="244"/>
      <c r="B69" s="3" t="s">
        <v>339</v>
      </c>
      <c r="C69" s="3" t="s">
        <v>416</v>
      </c>
      <c r="D69" s="3">
        <v>2412</v>
      </c>
      <c r="E69" s="3">
        <v>2023</v>
      </c>
      <c r="F69" s="138">
        <v>4376108</v>
      </c>
    </row>
    <row r="70" spans="1:6" ht="47.25" customHeight="1">
      <c r="A70" s="244"/>
      <c r="B70" s="3" t="s">
        <v>88</v>
      </c>
      <c r="C70" s="3" t="s">
        <v>417</v>
      </c>
      <c r="D70" s="3">
        <v>2411</v>
      </c>
      <c r="E70" s="3">
        <v>2023</v>
      </c>
      <c r="F70" s="138">
        <v>4304220</v>
      </c>
    </row>
    <row r="71" spans="1:6" ht="47.25" customHeight="1">
      <c r="A71" s="244"/>
      <c r="B71" s="3" t="s">
        <v>410</v>
      </c>
      <c r="C71" s="3" t="s">
        <v>418</v>
      </c>
      <c r="D71" s="3">
        <v>2412</v>
      </c>
      <c r="E71" s="3">
        <v>2023</v>
      </c>
      <c r="F71" s="138">
        <v>4398089</v>
      </c>
    </row>
    <row r="72" spans="1:6" ht="47.25" customHeight="1">
      <c r="A72" s="244"/>
      <c r="B72" s="3" t="s">
        <v>419</v>
      </c>
      <c r="C72" s="3" t="s">
        <v>420</v>
      </c>
      <c r="D72" s="3">
        <v>2412</v>
      </c>
      <c r="E72" s="3">
        <v>2023</v>
      </c>
      <c r="F72" s="138">
        <v>4543286</v>
      </c>
    </row>
    <row r="73" spans="1:6" ht="47.25" customHeight="1">
      <c r="A73" s="244"/>
      <c r="B73" s="3" t="s">
        <v>182</v>
      </c>
      <c r="C73" s="3" t="s">
        <v>421</v>
      </c>
      <c r="D73" s="3">
        <v>2412</v>
      </c>
      <c r="E73" s="3">
        <v>2023</v>
      </c>
      <c r="F73" s="138">
        <v>4600140</v>
      </c>
    </row>
    <row r="74" spans="1:6" ht="47.25" customHeight="1">
      <c r="A74" s="244"/>
      <c r="B74" s="3" t="s">
        <v>211</v>
      </c>
      <c r="C74" s="3" t="s">
        <v>422</v>
      </c>
      <c r="D74" s="3">
        <v>2412</v>
      </c>
      <c r="E74" s="3">
        <v>2023</v>
      </c>
      <c r="F74" s="138">
        <v>4778474</v>
      </c>
    </row>
    <row r="75" spans="1:6" ht="47.25" customHeight="1">
      <c r="A75" s="244"/>
      <c r="B75" s="112" t="s">
        <v>89</v>
      </c>
      <c r="C75" s="112" t="s">
        <v>423</v>
      </c>
      <c r="D75" s="112">
        <v>2412</v>
      </c>
      <c r="E75" s="3">
        <v>2023</v>
      </c>
      <c r="F75" s="1">
        <v>4854000</v>
      </c>
    </row>
    <row r="76" spans="1:6" ht="47.25" customHeight="1">
      <c r="A76" s="244"/>
      <c r="B76" s="112" t="s">
        <v>86</v>
      </c>
      <c r="C76" s="112" t="s">
        <v>424</v>
      </c>
      <c r="D76" s="112">
        <v>2412</v>
      </c>
      <c r="E76" s="3">
        <v>2023</v>
      </c>
      <c r="F76" s="1">
        <v>6265686</v>
      </c>
    </row>
    <row r="77" spans="1:6" ht="47.25" customHeight="1">
      <c r="A77" s="244"/>
      <c r="B77" s="112" t="s">
        <v>186</v>
      </c>
      <c r="C77" s="112" t="s">
        <v>425</v>
      </c>
      <c r="D77" s="112">
        <v>2411</v>
      </c>
      <c r="E77" s="3">
        <v>2023</v>
      </c>
      <c r="F77" s="1">
        <v>6525200</v>
      </c>
    </row>
    <row r="78" spans="1:6" ht="47.25" customHeight="1">
      <c r="A78" s="244"/>
      <c r="B78" s="112" t="s">
        <v>235</v>
      </c>
      <c r="C78" s="112" t="s">
        <v>426</v>
      </c>
      <c r="D78" s="112">
        <v>2412</v>
      </c>
      <c r="E78" s="3">
        <v>2023</v>
      </c>
      <c r="F78" s="1">
        <v>6396933</v>
      </c>
    </row>
    <row r="79" spans="1:6" ht="47.25" customHeight="1">
      <c r="A79" s="218" t="s">
        <v>0</v>
      </c>
      <c r="B79" s="218"/>
      <c r="C79" s="218"/>
      <c r="D79" s="218"/>
      <c r="E79" s="218"/>
      <c r="F79" s="121">
        <f>SUM(F51:F78)</f>
        <v>86473677</v>
      </c>
    </row>
    <row r="80" spans="1:6" ht="48.75" customHeight="1">
      <c r="A80" s="205" t="s">
        <v>1</v>
      </c>
      <c r="B80" s="205"/>
      <c r="C80" s="205"/>
      <c r="D80" s="205"/>
      <c r="E80" s="205"/>
      <c r="F80" s="119">
        <f>F79+F50+F43+F41+F37+F29+F26+F20+F18+F15</f>
        <v>330288499</v>
      </c>
    </row>
    <row r="81" spans="1:6" ht="48.75" customHeight="1">
      <c r="A81" s="144"/>
      <c r="B81" s="144"/>
      <c r="C81" s="144"/>
      <c r="D81" s="144"/>
      <c r="E81" s="144"/>
      <c r="F81" s="145"/>
    </row>
    <row r="82" spans="1:6" ht="30" customHeight="1" thickBot="1">
      <c r="A82" s="139"/>
      <c r="B82" s="140"/>
      <c r="C82" s="140"/>
      <c r="D82" s="140"/>
      <c r="E82" s="141"/>
      <c r="F82" s="142"/>
    </row>
    <row r="83" spans="1:6" ht="47.25" customHeight="1">
      <c r="A83" s="224" t="s">
        <v>709</v>
      </c>
      <c r="B83" s="225"/>
      <c r="C83" s="225"/>
      <c r="D83" s="225"/>
      <c r="E83" s="225"/>
      <c r="F83" s="226"/>
    </row>
    <row r="84" spans="1:6" ht="48" customHeight="1">
      <c r="A84" s="125" t="s">
        <v>21</v>
      </c>
      <c r="B84" s="126" t="s">
        <v>19</v>
      </c>
      <c r="C84" s="126" t="s">
        <v>16</v>
      </c>
      <c r="D84" s="126" t="s">
        <v>20</v>
      </c>
      <c r="E84" s="126" t="s">
        <v>272</v>
      </c>
      <c r="F84" s="56" t="s">
        <v>29</v>
      </c>
    </row>
    <row r="85" spans="1:6" ht="45" customHeight="1">
      <c r="A85" s="126" t="s">
        <v>4</v>
      </c>
      <c r="B85" s="3" t="s">
        <v>322</v>
      </c>
      <c r="C85" s="3" t="s">
        <v>323</v>
      </c>
      <c r="D85" s="3">
        <v>2411</v>
      </c>
      <c r="E85" s="3">
        <v>2022</v>
      </c>
      <c r="F85" s="57">
        <v>621175</v>
      </c>
    </row>
    <row r="86" spans="1:6" ht="30" customHeight="1">
      <c r="A86" s="221" t="s">
        <v>0</v>
      </c>
      <c r="B86" s="221"/>
      <c r="C86" s="221"/>
      <c r="D86" s="221"/>
      <c r="E86" s="221"/>
      <c r="F86" s="56">
        <f>SUBTOTAL(9,F85)</f>
        <v>621175</v>
      </c>
    </row>
    <row r="87" spans="1:6" ht="30" customHeight="1">
      <c r="A87" s="218" t="s">
        <v>5</v>
      </c>
      <c r="B87" s="3" t="s">
        <v>324</v>
      </c>
      <c r="C87" s="3" t="s">
        <v>325</v>
      </c>
      <c r="D87" s="3">
        <v>2411</v>
      </c>
      <c r="E87" s="3">
        <v>2022</v>
      </c>
      <c r="F87" s="57">
        <v>320694</v>
      </c>
    </row>
    <row r="88" spans="1:6" ht="30" customHeight="1">
      <c r="A88" s="218"/>
      <c r="B88" s="3" t="s">
        <v>18</v>
      </c>
      <c r="C88" s="3" t="s">
        <v>326</v>
      </c>
      <c r="D88" s="3">
        <v>2411</v>
      </c>
      <c r="E88" s="3">
        <v>2022</v>
      </c>
      <c r="F88" s="57">
        <v>125424</v>
      </c>
    </row>
    <row r="89" spans="1:6" ht="30" customHeight="1">
      <c r="A89" s="218"/>
      <c r="B89" s="3" t="s">
        <v>17</v>
      </c>
      <c r="C89" s="3" t="s">
        <v>327</v>
      </c>
      <c r="D89" s="3">
        <v>2411</v>
      </c>
      <c r="E89" s="3">
        <v>2022</v>
      </c>
      <c r="F89" s="57">
        <v>462634</v>
      </c>
    </row>
    <row r="90" spans="1:6" ht="30" customHeight="1">
      <c r="A90" s="218"/>
      <c r="B90" s="3" t="s">
        <v>328</v>
      </c>
      <c r="C90" s="3" t="s">
        <v>329</v>
      </c>
      <c r="D90" s="3">
        <v>2411</v>
      </c>
      <c r="E90" s="3">
        <v>2022</v>
      </c>
      <c r="F90" s="57">
        <v>102301</v>
      </c>
    </row>
    <row r="91" spans="1:6" ht="30" customHeight="1">
      <c r="A91" s="218"/>
      <c r="B91" s="3" t="s">
        <v>28</v>
      </c>
      <c r="C91" s="3" t="s">
        <v>330</v>
      </c>
      <c r="D91" s="3">
        <v>2411</v>
      </c>
      <c r="E91" s="3">
        <v>2022</v>
      </c>
      <c r="F91" s="57">
        <v>155200</v>
      </c>
    </row>
    <row r="92" spans="1:6" ht="30" customHeight="1">
      <c r="A92" s="218"/>
      <c r="B92" s="3" t="s">
        <v>324</v>
      </c>
      <c r="C92" s="3" t="s">
        <v>331</v>
      </c>
      <c r="D92" s="3">
        <v>2412</v>
      </c>
      <c r="E92" s="3">
        <v>2022</v>
      </c>
      <c r="F92" s="57">
        <v>2727427</v>
      </c>
    </row>
    <row r="93" spans="1:6" ht="30" customHeight="1">
      <c r="A93" s="218"/>
      <c r="B93" s="3" t="s">
        <v>332</v>
      </c>
      <c r="C93" s="3" t="s">
        <v>333</v>
      </c>
      <c r="D93" s="3">
        <v>2412</v>
      </c>
      <c r="E93" s="3">
        <v>2022</v>
      </c>
      <c r="F93" s="57">
        <v>74277</v>
      </c>
    </row>
    <row r="94" spans="1:6" ht="30" customHeight="1">
      <c r="A94" s="218"/>
      <c r="B94" s="3" t="s">
        <v>18</v>
      </c>
      <c r="C94" s="3" t="s">
        <v>334</v>
      </c>
      <c r="D94" s="3">
        <v>2412</v>
      </c>
      <c r="E94" s="3">
        <v>2022</v>
      </c>
      <c r="F94" s="57">
        <v>49690</v>
      </c>
    </row>
    <row r="95" spans="1:6" ht="30" customHeight="1">
      <c r="A95" s="218"/>
      <c r="B95" s="3" t="s">
        <v>17</v>
      </c>
      <c r="C95" s="3" t="s">
        <v>335</v>
      </c>
      <c r="D95" s="3">
        <v>2412</v>
      </c>
      <c r="E95" s="3">
        <v>2022</v>
      </c>
      <c r="F95" s="57">
        <v>977456</v>
      </c>
    </row>
    <row r="96" spans="1:6" ht="30" customHeight="1">
      <c r="A96" s="221" t="s">
        <v>0</v>
      </c>
      <c r="B96" s="221"/>
      <c r="C96" s="221"/>
      <c r="D96" s="221"/>
      <c r="E96" s="221"/>
      <c r="F96" s="143">
        <f>SUBTOTAL(9,F87:F95)</f>
        <v>4995103</v>
      </c>
    </row>
    <row r="97" spans="1:6" ht="30" customHeight="1">
      <c r="A97" s="218" t="s">
        <v>85</v>
      </c>
      <c r="B97" s="3" t="s">
        <v>198</v>
      </c>
      <c r="C97" s="3" t="s">
        <v>336</v>
      </c>
      <c r="D97" s="3">
        <v>2411</v>
      </c>
      <c r="E97" s="3">
        <v>2022</v>
      </c>
      <c r="F97" s="57">
        <v>24802</v>
      </c>
    </row>
    <row r="98" spans="1:6" ht="30" customHeight="1">
      <c r="A98" s="218"/>
      <c r="B98" s="3" t="s">
        <v>190</v>
      </c>
      <c r="C98" s="3" t="s">
        <v>337</v>
      </c>
      <c r="D98" s="3">
        <v>2412</v>
      </c>
      <c r="E98" s="3">
        <v>2022</v>
      </c>
      <c r="F98" s="57">
        <v>127579</v>
      </c>
    </row>
    <row r="99" spans="1:6" ht="30" customHeight="1">
      <c r="A99" s="218"/>
      <c r="B99" s="3" t="s">
        <v>211</v>
      </c>
      <c r="C99" s="3" t="s">
        <v>338</v>
      </c>
      <c r="D99" s="3">
        <v>2412</v>
      </c>
      <c r="E99" s="3">
        <v>2022</v>
      </c>
      <c r="F99" s="57">
        <v>364260</v>
      </c>
    </row>
    <row r="100" spans="1:6" ht="30" customHeight="1">
      <c r="A100" s="218"/>
      <c r="B100" s="3" t="s">
        <v>339</v>
      </c>
      <c r="C100" s="3" t="s">
        <v>340</v>
      </c>
      <c r="D100" s="3">
        <v>2412</v>
      </c>
      <c r="E100" s="3">
        <v>2022</v>
      </c>
      <c r="F100" s="57">
        <v>332</v>
      </c>
    </row>
    <row r="101" spans="1:6" ht="30" customHeight="1">
      <c r="A101" s="221" t="s">
        <v>0</v>
      </c>
      <c r="B101" s="221"/>
      <c r="C101" s="221"/>
      <c r="D101" s="221"/>
      <c r="E101" s="221"/>
      <c r="F101" s="56">
        <f>SUBTOTAL(9,F97:F100)</f>
        <v>516973</v>
      </c>
    </row>
    <row r="102" spans="1:6" ht="39.75" customHeight="1" thickBot="1">
      <c r="A102" s="240" t="s">
        <v>1</v>
      </c>
      <c r="B102" s="241"/>
      <c r="C102" s="241"/>
      <c r="D102" s="241"/>
      <c r="E102" s="242"/>
      <c r="F102" s="111">
        <f>F101+F96+F86</f>
        <v>6133251</v>
      </c>
    </row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</sheetData>
  <sheetProtection/>
  <autoFilter ref="A3:F3"/>
  <mergeCells count="27">
    <mergeCell ref="A96:E96"/>
    <mergeCell ref="A97:A100"/>
    <mergeCell ref="A101:E101"/>
    <mergeCell ref="A38:A40"/>
    <mergeCell ref="A50:E50"/>
    <mergeCell ref="A80:E80"/>
    <mergeCell ref="A51:A78"/>
    <mergeCell ref="A2:F2"/>
    <mergeCell ref="A43:E43"/>
    <mergeCell ref="A44:A49"/>
    <mergeCell ref="A37:E37"/>
    <mergeCell ref="A41:E41"/>
    <mergeCell ref="A79:E79"/>
    <mergeCell ref="A15:E15"/>
    <mergeCell ref="A18:E18"/>
    <mergeCell ref="A16:A17"/>
    <mergeCell ref="A20:E20"/>
    <mergeCell ref="A102:E102"/>
    <mergeCell ref="A83:F83"/>
    <mergeCell ref="A86:E86"/>
    <mergeCell ref="A27:A28"/>
    <mergeCell ref="A29:E29"/>
    <mergeCell ref="A4:A14"/>
    <mergeCell ref="A21:A25"/>
    <mergeCell ref="A30:A36"/>
    <mergeCell ref="A26:E26"/>
    <mergeCell ref="A87:A95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9"/>
  <sheetViews>
    <sheetView zoomScale="50" zoomScaleNormal="50" zoomScalePageLayoutView="0" workbookViewId="0" topLeftCell="A1">
      <selection activeCell="D17" sqref="D16:D17"/>
    </sheetView>
  </sheetViews>
  <sheetFormatPr defaultColWidth="9.140625" defaultRowHeight="12.75"/>
  <cols>
    <col min="1" max="1" width="50.28125" style="12" customWidth="1"/>
    <col min="2" max="2" width="52.7109375" style="10" customWidth="1"/>
    <col min="3" max="3" width="40.421875" style="10" customWidth="1"/>
    <col min="4" max="4" width="38.28125" style="0" customWidth="1"/>
    <col min="5" max="5" width="11.28125" style="0" customWidth="1"/>
    <col min="6" max="6" width="11.8515625" style="0" customWidth="1"/>
  </cols>
  <sheetData>
    <row r="1" spans="3:4" ht="30" customHeight="1" thickBot="1">
      <c r="C1" s="59" t="s">
        <v>275</v>
      </c>
      <c r="D1" s="59"/>
    </row>
    <row r="2" spans="1:5" s="14" customFormat="1" ht="56.25" customHeight="1">
      <c r="A2" s="249" t="s">
        <v>714</v>
      </c>
      <c r="B2" s="250"/>
      <c r="C2" s="251"/>
      <c r="D2" s="60"/>
      <c r="E2" s="13"/>
    </row>
    <row r="3" spans="1:3" ht="61.5" customHeight="1">
      <c r="A3" s="246" t="s">
        <v>2</v>
      </c>
      <c r="B3" s="55" t="s">
        <v>276</v>
      </c>
      <c r="C3" s="247" t="s">
        <v>277</v>
      </c>
    </row>
    <row r="4" spans="1:3" s="42" customFormat="1" ht="43.5" customHeight="1">
      <c r="A4" s="246"/>
      <c r="B4" s="55" t="s">
        <v>285</v>
      </c>
      <c r="C4" s="247"/>
    </row>
    <row r="5" spans="1:3" ht="43.5" customHeight="1">
      <c r="A5" s="246"/>
      <c r="B5" s="54" t="s">
        <v>67</v>
      </c>
      <c r="C5" s="248"/>
    </row>
    <row r="6" spans="1:3" ht="61.5" customHeight="1">
      <c r="A6" s="61" t="s">
        <v>4</v>
      </c>
      <c r="B6" s="45">
        <f>4516+1711</f>
        <v>6227</v>
      </c>
      <c r="C6" s="46">
        <f>SUM(B6)</f>
        <v>6227</v>
      </c>
    </row>
    <row r="7" spans="1:5" ht="61.5" customHeight="1">
      <c r="A7" s="61" t="s">
        <v>15</v>
      </c>
      <c r="B7" s="47">
        <v>13928</v>
      </c>
      <c r="C7" s="46">
        <f>SUM(B7)</f>
        <v>13928</v>
      </c>
      <c r="D7" s="14"/>
      <c r="E7" s="14"/>
    </row>
    <row r="8" spans="1:5" ht="60.75" customHeight="1" thickBot="1">
      <c r="A8" s="43" t="s">
        <v>1</v>
      </c>
      <c r="B8" s="44">
        <f>SUM(B6:B7)</f>
        <v>20155</v>
      </c>
      <c r="C8" s="15">
        <f>SUM(C6:C7)</f>
        <v>20155</v>
      </c>
      <c r="D8" s="16"/>
      <c r="E8" s="17"/>
    </row>
    <row r="9" spans="1:6" ht="12.75">
      <c r="A9" s="18"/>
      <c r="B9" s="19"/>
      <c r="C9" s="19"/>
      <c r="D9" s="14"/>
      <c r="E9" s="14"/>
      <c r="F9" s="14"/>
    </row>
  </sheetData>
  <sheetProtection/>
  <mergeCells count="3">
    <mergeCell ref="A3:A5"/>
    <mergeCell ref="C3:C5"/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zoomScale="60" zoomScaleNormal="60" zoomScalePageLayoutView="0" workbookViewId="0" topLeftCell="A4">
      <selection activeCell="G18" sqref="G18:H18"/>
    </sheetView>
  </sheetViews>
  <sheetFormatPr defaultColWidth="26.140625" defaultRowHeight="12.75"/>
  <cols>
    <col min="1" max="1" width="31.28125" style="20" customWidth="1"/>
    <col min="2" max="2" width="39.7109375" style="20" customWidth="1"/>
    <col min="3" max="3" width="30.421875" style="20" customWidth="1"/>
    <col min="4" max="16384" width="26.140625" style="20" customWidth="1"/>
  </cols>
  <sheetData>
    <row r="1" ht="21" thickBot="1">
      <c r="G1" s="137" t="s">
        <v>278</v>
      </c>
    </row>
    <row r="2" spans="1:7" ht="42" customHeight="1">
      <c r="A2" s="260" t="s">
        <v>279</v>
      </c>
      <c r="B2" s="261"/>
      <c r="C2" s="261"/>
      <c r="D2" s="261"/>
      <c r="E2" s="261"/>
      <c r="F2" s="261"/>
      <c r="G2" s="262"/>
    </row>
    <row r="3" spans="1:7" ht="46.5" customHeight="1">
      <c r="A3" s="263" t="s">
        <v>2</v>
      </c>
      <c r="B3" s="264" t="s">
        <v>280</v>
      </c>
      <c r="C3" s="264"/>
      <c r="D3" s="264"/>
      <c r="E3" s="264"/>
      <c r="F3" s="264"/>
      <c r="G3" s="265"/>
    </row>
    <row r="4" spans="1:7" ht="38.25" customHeight="1">
      <c r="A4" s="263"/>
      <c r="B4" s="264" t="s">
        <v>281</v>
      </c>
      <c r="C4" s="264"/>
      <c r="D4" s="264" t="s">
        <v>282</v>
      </c>
      <c r="E4" s="264"/>
      <c r="F4" s="264"/>
      <c r="G4" s="266" t="s">
        <v>29</v>
      </c>
    </row>
    <row r="5" spans="1:7" ht="50.25" customHeight="1">
      <c r="A5" s="263"/>
      <c r="B5" s="151">
        <v>2211</v>
      </c>
      <c r="C5" s="151">
        <v>2212</v>
      </c>
      <c r="D5" s="264">
        <v>2221</v>
      </c>
      <c r="E5" s="264"/>
      <c r="F5" s="151">
        <v>2222</v>
      </c>
      <c r="G5" s="267"/>
    </row>
    <row r="6" spans="1:7" ht="54.75" customHeight="1">
      <c r="A6" s="263"/>
      <c r="B6" s="152" t="s">
        <v>265</v>
      </c>
      <c r="C6" s="152" t="s">
        <v>265</v>
      </c>
      <c r="D6" s="152" t="s">
        <v>265</v>
      </c>
      <c r="E6" s="152" t="s">
        <v>266</v>
      </c>
      <c r="F6" s="152" t="s">
        <v>265</v>
      </c>
      <c r="G6" s="268"/>
    </row>
    <row r="7" spans="1:7" ht="39.75" customHeight="1">
      <c r="A7" s="50" t="s">
        <v>3</v>
      </c>
      <c r="B7" s="146"/>
      <c r="C7" s="146">
        <v>22</v>
      </c>
      <c r="D7" s="146"/>
      <c r="E7" s="146"/>
      <c r="F7" s="146"/>
      <c r="G7" s="147">
        <f aca="true" t="shared" si="0" ref="G7:G12">SUM(B7:F7)</f>
        <v>22</v>
      </c>
    </row>
    <row r="8" spans="1:7" ht="39.75" customHeight="1">
      <c r="A8" s="50" t="s">
        <v>134</v>
      </c>
      <c r="B8" s="146"/>
      <c r="C8" s="146"/>
      <c r="D8" s="146"/>
      <c r="E8" s="146"/>
      <c r="F8" s="146">
        <v>76</v>
      </c>
      <c r="G8" s="147">
        <f t="shared" si="0"/>
        <v>76</v>
      </c>
    </row>
    <row r="9" spans="1:7" ht="39.75" customHeight="1">
      <c r="A9" s="50" t="s">
        <v>143</v>
      </c>
      <c r="B9" s="148">
        <f>624+134</f>
        <v>758</v>
      </c>
      <c r="C9" s="146">
        <v>288</v>
      </c>
      <c r="D9" s="148">
        <v>1367</v>
      </c>
      <c r="E9" s="146">
        <v>33</v>
      </c>
      <c r="F9" s="146">
        <v>1107</v>
      </c>
      <c r="G9" s="147">
        <f t="shared" si="0"/>
        <v>3553</v>
      </c>
    </row>
    <row r="10" spans="1:7" ht="39.75" customHeight="1">
      <c r="A10" s="50" t="s">
        <v>85</v>
      </c>
      <c r="B10" s="146"/>
      <c r="C10" s="146">
        <v>550</v>
      </c>
      <c r="D10" s="146"/>
      <c r="E10" s="146"/>
      <c r="F10" s="146"/>
      <c r="G10" s="147">
        <f t="shared" si="0"/>
        <v>550</v>
      </c>
    </row>
    <row r="11" spans="1:7" ht="39.75" customHeight="1">
      <c r="A11" s="50" t="s">
        <v>269</v>
      </c>
      <c r="B11" s="148">
        <v>335</v>
      </c>
      <c r="C11" s="146"/>
      <c r="D11" s="146"/>
      <c r="E11" s="146"/>
      <c r="F11" s="146"/>
      <c r="G11" s="147">
        <f t="shared" si="0"/>
        <v>335</v>
      </c>
    </row>
    <row r="12" spans="1:7" ht="39.75" customHeight="1">
      <c r="A12" s="50" t="s">
        <v>11</v>
      </c>
      <c r="B12" s="146"/>
      <c r="C12" s="146"/>
      <c r="D12" s="146"/>
      <c r="E12" s="146"/>
      <c r="F12" s="146">
        <v>6600</v>
      </c>
      <c r="G12" s="147">
        <f t="shared" si="0"/>
        <v>6600</v>
      </c>
    </row>
    <row r="13" spans="1:7" ht="39.75" customHeight="1" thickBot="1">
      <c r="A13" s="52" t="s">
        <v>283</v>
      </c>
      <c r="B13" s="149">
        <f aca="true" t="shared" si="1" ref="B13:G13">SUM(B7:B12)</f>
        <v>1093</v>
      </c>
      <c r="C13" s="149">
        <f t="shared" si="1"/>
        <v>860</v>
      </c>
      <c r="D13" s="149">
        <f t="shared" si="1"/>
        <v>1367</v>
      </c>
      <c r="E13" s="149">
        <f t="shared" si="1"/>
        <v>33</v>
      </c>
      <c r="F13" s="149">
        <f t="shared" si="1"/>
        <v>7783</v>
      </c>
      <c r="G13" s="150">
        <f t="shared" si="1"/>
        <v>11136</v>
      </c>
    </row>
    <row r="14" spans="1:7" ht="20.25">
      <c r="A14" s="21"/>
      <c r="B14" s="22"/>
      <c r="C14" s="22"/>
      <c r="D14" s="23"/>
      <c r="E14" s="23"/>
      <c r="F14" s="23"/>
      <c r="G14" s="22"/>
    </row>
    <row r="16" ht="16.5" thickBot="1"/>
    <row r="17" spans="1:5" ht="31.5" customHeight="1">
      <c r="A17" s="252" t="s">
        <v>710</v>
      </c>
      <c r="B17" s="253"/>
      <c r="C17" s="253"/>
      <c r="D17" s="253"/>
      <c r="E17" s="254"/>
    </row>
    <row r="18" spans="1:5" ht="66.75" customHeight="1">
      <c r="A18" s="153" t="s">
        <v>21</v>
      </c>
      <c r="B18" s="135" t="s">
        <v>19</v>
      </c>
      <c r="C18" s="135" t="s">
        <v>16</v>
      </c>
      <c r="D18" s="135" t="s">
        <v>20</v>
      </c>
      <c r="E18" s="154" t="s">
        <v>29</v>
      </c>
    </row>
    <row r="19" spans="1:255" s="28" customFormat="1" ht="57.75" customHeight="1">
      <c r="A19" s="255" t="s">
        <v>3</v>
      </c>
      <c r="B19" s="155" t="s">
        <v>436</v>
      </c>
      <c r="C19" s="155" t="s">
        <v>437</v>
      </c>
      <c r="D19" s="156">
        <v>2212</v>
      </c>
      <c r="E19" s="157">
        <v>24260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8" customFormat="1" ht="61.5" customHeight="1">
      <c r="A20" s="256"/>
      <c r="B20" s="155" t="s">
        <v>75</v>
      </c>
      <c r="C20" s="155" t="s">
        <v>438</v>
      </c>
      <c r="D20" s="156">
        <v>2212</v>
      </c>
      <c r="E20" s="157">
        <v>24817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5" ht="45" customHeight="1" thickBot="1">
      <c r="A21" s="257" t="s">
        <v>0</v>
      </c>
      <c r="B21" s="258"/>
      <c r="C21" s="258"/>
      <c r="D21" s="259"/>
      <c r="E21" s="53">
        <f>SUM(E19:E20)</f>
        <v>49077</v>
      </c>
    </row>
  </sheetData>
  <sheetProtection/>
  <mergeCells count="10">
    <mergeCell ref="A17:E17"/>
    <mergeCell ref="A19:A20"/>
    <mergeCell ref="A21:D21"/>
    <mergeCell ref="A2:G2"/>
    <mergeCell ref="A3:A6"/>
    <mergeCell ref="B3:G3"/>
    <mergeCell ref="B4:C4"/>
    <mergeCell ref="D4:F4"/>
    <mergeCell ref="G4:G6"/>
    <mergeCell ref="D5:E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Ahmet Şahin Yeşilay</cp:lastModifiedBy>
  <cp:lastPrinted>2024-05-06T12:08:22Z</cp:lastPrinted>
  <dcterms:created xsi:type="dcterms:W3CDTF">2017-08-21T12:26:03Z</dcterms:created>
  <dcterms:modified xsi:type="dcterms:W3CDTF">2024-05-06T14:05:04Z</dcterms:modified>
  <cp:category/>
  <cp:version/>
  <cp:contentType/>
  <cp:contentStatus/>
</cp:coreProperties>
</file>